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3.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showInkAnnotation="0"/>
  <mc:AlternateContent xmlns:mc="http://schemas.openxmlformats.org/markup-compatibility/2006">
    <mc:Choice Requires="x15">
      <x15ac:absPath xmlns:x15ac="http://schemas.microsoft.com/office/spreadsheetml/2010/11/ac" url="C:\Users\tami.le.ctr\Desktop\FHWA Safety\migration files\bike\"/>
    </mc:Choice>
  </mc:AlternateContent>
  <xr:revisionPtr revIDLastSave="0" documentId="8_{1C3482F2-D91A-46D4-BF27-98A806DB572D}" xr6:coauthVersionLast="47" xr6:coauthVersionMax="47" xr10:uidLastSave="{00000000-0000-0000-0000-000000000000}"/>
  <bookViews>
    <workbookView xWindow="29580" yWindow="780" windowWidth="21600" windowHeight="11385" tabRatio="831" xr2:uid="{00000000-000D-0000-FFFF-FFFF00000000}"/>
  </bookViews>
  <sheets>
    <sheet name="Introduction" sheetId="21" r:id="rId1"/>
    <sheet name="Statewide Exposure Estimates" sheetId="25" r:id="rId2"/>
    <sheet name="Census Division Bike Groupings" sheetId="23" state="hidden" r:id="rId3"/>
    <sheet name="Census Division Walk Groupings" sheetId="24" state="hidden" r:id="rId4"/>
    <sheet name="State Travel Data" sheetId="4" state="hidden" r:id="rId5"/>
    <sheet name="MPO Area Exposure Estimates" sheetId="19" r:id="rId6"/>
    <sheet name="CBSA Bike Groupings" sheetId="17" state="hidden" r:id="rId7"/>
    <sheet name="CBSA Walk Groupings" sheetId="18" state="hidden" r:id="rId8"/>
    <sheet name="MPO Lookup List" sheetId="2" state="hidden" r:id="rId9"/>
    <sheet name="MPO Travel Data" sheetId="16" state="hidden" r:id="rId10"/>
    <sheet name="Appendix State Census Divisions" sheetId="27" r:id="rId11"/>
    <sheet name="Appendix MPO Peer Groups" sheetId="26" r:id="rId12"/>
  </sheets>
  <definedNames>
    <definedName name="_xlnm._FilterDatabase" localSheetId="10" hidden="1">'Appendix State Census Divisions'!$A$1:$B$52</definedName>
    <definedName name="_xlnm._FilterDatabase" localSheetId="9" hidden="1">'MPO Travel Data'!$A$1:$N$2021</definedName>
    <definedName name="_xlnm._FilterDatabase" localSheetId="4" hidden="1">'State Travel Data'!$B$1:$J$256</definedName>
    <definedName name="AK">'MPO Lookup List'!$B$2:$B$3</definedName>
    <definedName name="AL">'MPO Lookup List'!$A$2:$A$13</definedName>
    <definedName name="AR">'MPO Lookup List'!$D$2:$D$8</definedName>
    <definedName name="AZ">'MPO Lookup List'!$C$2:$C$9</definedName>
    <definedName name="CA">'MPO Lookup List'!$E$2:$E$18</definedName>
    <definedName name="CO">'MPO Lookup List'!$F$2:$F$6</definedName>
    <definedName name="CT">'MPO Lookup List'!$G$2:$G$9</definedName>
    <definedName name="DC">'MPO Lookup List'!$I$2</definedName>
    <definedName name="DE">'MPO Lookup List'!$H$2:$H$4</definedName>
    <definedName name="FL">'MPO Lookup List'!$J$2:$J$28</definedName>
    <definedName name="GA">'MPO Lookup List'!$K$2:$K$16</definedName>
    <definedName name="HI">'MPO Lookup List'!$L$2:$L$3</definedName>
    <definedName name="IA">'MPO Lookup List'!$P$2:$P$9</definedName>
    <definedName name="ID">'MPO Lookup List'!$M$2:$M$6</definedName>
    <definedName name="IL">'MPO Lookup List'!$N$2:$N$12</definedName>
    <definedName name="IN">'MPO Lookup List'!$O$2:$O$13</definedName>
    <definedName name="KS">'MPO Lookup List'!$Q$2:$Q$5</definedName>
    <definedName name="KY">'MPO Lookup List'!$R$2:$R$6</definedName>
    <definedName name="LA">'MPO Lookup List'!$S$2:$S$10</definedName>
    <definedName name="MA">'MPO Lookup List'!$V$2:$V$11</definedName>
    <definedName name="MD">'MPO Lookup List'!$U$2:$U$4</definedName>
    <definedName name="ME">'MPO Lookup List'!$T$2:$T$5</definedName>
    <definedName name="MI">'MPO Lookup List'!$W$2:$W$14</definedName>
    <definedName name="MN">'MPO Lookup List'!$X$2:$X$6</definedName>
    <definedName name="MO">'MPO Lookup List'!$Z$2:$Z$9</definedName>
    <definedName name="MS">'MPO Lookup List'!$Y$2:$Y$4</definedName>
    <definedName name="MT">'MPO Lookup List'!$AA$2:$AA$4</definedName>
    <definedName name="NC">'MPO Lookup List'!$AH$2:$AH$19</definedName>
    <definedName name="ND">'MPO Lookup List'!$AI$2:$AI$4</definedName>
    <definedName name="NE">'MPO Lookup List'!$AB$2:$AB$4</definedName>
    <definedName name="NH">'MPO Lookup List'!$AD$2:$AD$5</definedName>
    <definedName name="NJ">'MPO Lookup List'!$AE$2:$AE$3</definedName>
    <definedName name="NM">'MPO Lookup List'!$AF$2:$AF$5</definedName>
    <definedName name="NV">'MPO Lookup List'!$AC$2:$AC$5</definedName>
    <definedName name="NY">'MPO Lookup List'!$AG$2:$AG$15</definedName>
    <definedName name="OH">'MPO Lookup List'!$AJ$2:$AJ$15</definedName>
    <definedName name="OK">'MPO Lookup List'!$AK$2:$AK$4</definedName>
    <definedName name="OR">'MPO Lookup List'!$AL$2:$AL$9</definedName>
    <definedName name="PA">'MPO Lookup List'!$AM$2:$AM$20</definedName>
    <definedName name="PR">'MPO Lookup List'!$AZ$2</definedName>
    <definedName name="RI">'MPO Lookup List'!$AN$2</definedName>
    <definedName name="SC">'MPO Lookup List'!$AO$2:$AO$11</definedName>
    <definedName name="SD">'MPO Lookup List'!$AP$2:$AP$3</definedName>
    <definedName name="States">'MPO Lookup List'!$A$1:$AZ$1</definedName>
    <definedName name="TN">'MPO Lookup List'!$AQ$2:$AQ$12</definedName>
    <definedName name="TX">'MPO Lookup List'!$AR$2:$AR$26</definedName>
    <definedName name="UT">'MPO Lookup List'!$AS$2:$AS$5</definedName>
    <definedName name="VA">'MPO Lookup List'!$AU$2:$AU$13</definedName>
    <definedName name="VT">'MPO Lookup List'!$AT$2</definedName>
    <definedName name="WA">'MPO Lookup List'!$AV$2:$AV$12</definedName>
    <definedName name="WI">'MPO Lookup List'!$AX$2:$AX$13</definedName>
    <definedName name="WV">'MPO Lookup List'!$AW$2:$AW$7</definedName>
    <definedName name="WY">'MPO Lookup List'!$AY$2:$AY$3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265" i="16" l="1"/>
  <c r="L1265" i="16"/>
  <c r="K2" i="16"/>
  <c r="D19" i="25" l="1"/>
  <c r="D15" i="25"/>
  <c r="D47" i="25" l="1"/>
  <c r="E47" i="25"/>
  <c r="F47" i="25"/>
  <c r="G47" i="25"/>
  <c r="C47" i="25"/>
  <c r="D43" i="25"/>
  <c r="E43" i="25"/>
  <c r="F43" i="25"/>
  <c r="G43" i="25"/>
  <c r="C43" i="25"/>
  <c r="C39" i="25"/>
  <c r="G23" i="25"/>
  <c r="D23" i="25"/>
  <c r="E23" i="25"/>
  <c r="F23" i="25"/>
  <c r="C23" i="25"/>
  <c r="C19" i="25"/>
  <c r="E19" i="25"/>
  <c r="F19" i="25"/>
  <c r="G19" i="25"/>
  <c r="G9" i="25" l="1"/>
  <c r="C50" i="25" l="1"/>
  <c r="C15" i="25" l="1"/>
  <c r="J1741" i="16" l="1"/>
  <c r="J1736" i="16"/>
  <c r="J1731" i="16"/>
  <c r="J1726" i="16"/>
  <c r="J1721" i="16"/>
  <c r="J1716" i="16"/>
  <c r="J1711" i="16"/>
  <c r="J1706" i="16"/>
  <c r="J1701" i="16"/>
  <c r="J1696" i="16"/>
  <c r="J1691" i="16"/>
  <c r="J1686" i="16"/>
  <c r="J1681" i="16"/>
  <c r="J1676" i="16"/>
  <c r="J1671" i="16"/>
  <c r="J1666" i="16"/>
  <c r="J1661" i="16"/>
  <c r="J1656" i="16"/>
  <c r="J1651" i="16"/>
  <c r="J1646" i="16"/>
  <c r="J1641" i="16"/>
  <c r="J1636" i="16"/>
  <c r="J1631" i="16"/>
  <c r="J1621" i="16"/>
  <c r="J1616" i="16"/>
  <c r="J1611" i="16"/>
  <c r="J1606" i="16"/>
  <c r="J1601" i="16"/>
  <c r="J1626" i="16" l="1"/>
  <c r="I6" i="16"/>
  <c r="K6" i="16" s="1"/>
  <c r="I11" i="16"/>
  <c r="I16" i="16"/>
  <c r="I21" i="16"/>
  <c r="I26" i="16"/>
  <c r="I31" i="16"/>
  <c r="I36" i="16"/>
  <c r="I41" i="16"/>
  <c r="I46" i="16"/>
  <c r="I51" i="16"/>
  <c r="I56" i="16"/>
  <c r="I61" i="16"/>
  <c r="I66" i="16"/>
  <c r="I71" i="16"/>
  <c r="I76" i="16"/>
  <c r="I81" i="16"/>
  <c r="I86" i="16"/>
  <c r="I91" i="16"/>
  <c r="I101" i="16"/>
  <c r="I111" i="16"/>
  <c r="I121" i="16"/>
  <c r="I131" i="16"/>
  <c r="I136" i="16"/>
  <c r="I146" i="16"/>
  <c r="I156" i="16"/>
  <c r="I166" i="16"/>
  <c r="I176" i="16"/>
  <c r="I181" i="16"/>
  <c r="I191" i="16"/>
  <c r="I196" i="16"/>
  <c r="I201" i="16"/>
  <c r="I206" i="16"/>
  <c r="I216" i="16"/>
  <c r="I221" i="16"/>
  <c r="I231" i="16"/>
  <c r="I241" i="16"/>
  <c r="I251" i="16"/>
  <c r="I261" i="16"/>
  <c r="I271" i="16"/>
  <c r="I281" i="16"/>
  <c r="I291" i="16"/>
  <c r="I301" i="16"/>
  <c r="I311" i="16"/>
  <c r="I316" i="16"/>
  <c r="I326" i="16"/>
  <c r="I336" i="16"/>
  <c r="I346" i="16"/>
  <c r="I356" i="16"/>
  <c r="I366" i="16"/>
  <c r="I376" i="16"/>
  <c r="I381" i="16"/>
  <c r="I391" i="16"/>
  <c r="I401" i="16"/>
  <c r="I406" i="16"/>
  <c r="I411" i="16"/>
  <c r="I416" i="16"/>
  <c r="I421" i="16"/>
  <c r="I426" i="16"/>
  <c r="I431" i="16"/>
  <c r="I441" i="16"/>
  <c r="I451" i="16"/>
  <c r="I456" i="16"/>
  <c r="I466" i="16"/>
  <c r="I476" i="16"/>
  <c r="I486" i="16"/>
  <c r="I496" i="16"/>
  <c r="I506" i="16"/>
  <c r="I511" i="16"/>
  <c r="I516" i="16"/>
  <c r="I521" i="16"/>
  <c r="I526" i="16"/>
  <c r="I531" i="16"/>
  <c r="I536" i="16"/>
  <c r="I541" i="16"/>
  <c r="I546" i="16"/>
  <c r="I551" i="16"/>
  <c r="I556" i="16"/>
  <c r="I561" i="16"/>
  <c r="I566" i="16"/>
  <c r="I571" i="16"/>
  <c r="I576" i="16"/>
  <c r="I581" i="16"/>
  <c r="I586" i="16"/>
  <c r="I591" i="16"/>
  <c r="I596" i="16"/>
  <c r="I601" i="16"/>
  <c r="I606" i="16"/>
  <c r="I611" i="16"/>
  <c r="I616" i="16"/>
  <c r="I621" i="16"/>
  <c r="I626" i="16"/>
  <c r="I631" i="16"/>
  <c r="I636" i="16"/>
  <c r="I641" i="16"/>
  <c r="I646" i="16"/>
  <c r="I96" i="16"/>
  <c r="I106" i="16"/>
  <c r="I116" i="16"/>
  <c r="I126" i="16"/>
  <c r="I141" i="16"/>
  <c r="I151" i="16"/>
  <c r="I161" i="16"/>
  <c r="I171" i="16"/>
  <c r="I186" i="16"/>
  <c r="I211" i="16"/>
  <c r="I226" i="16"/>
  <c r="I236" i="16"/>
  <c r="I246" i="16"/>
  <c r="I256" i="16"/>
  <c r="I266" i="16"/>
  <c r="I276" i="16"/>
  <c r="I286" i="16"/>
  <c r="I296" i="16"/>
  <c r="I306" i="16"/>
  <c r="I321" i="16"/>
  <c r="I331" i="16"/>
  <c r="I341" i="16"/>
  <c r="I351" i="16"/>
  <c r="I361" i="16"/>
  <c r="I371" i="16"/>
  <c r="I386" i="16"/>
  <c r="I396" i="16"/>
  <c r="I436" i="16"/>
  <c r="I446" i="16"/>
  <c r="I461" i="16"/>
  <c r="I471" i="16"/>
  <c r="I481" i="16"/>
  <c r="I491" i="16"/>
  <c r="I501" i="16"/>
  <c r="J6" i="16"/>
  <c r="J11" i="16"/>
  <c r="J16" i="16"/>
  <c r="J21" i="16"/>
  <c r="J26" i="16"/>
  <c r="J31" i="16"/>
  <c r="J36" i="16"/>
  <c r="J41" i="16"/>
  <c r="J46" i="16"/>
  <c r="J51" i="16"/>
  <c r="J56" i="16"/>
  <c r="J61" i="16"/>
  <c r="J66" i="16"/>
  <c r="J71" i="16"/>
  <c r="J76" i="16"/>
  <c r="J81" i="16"/>
  <c r="J86" i="16"/>
  <c r="J91" i="16"/>
  <c r="J96" i="16"/>
  <c r="J101" i="16"/>
  <c r="J106" i="16"/>
  <c r="J111" i="16"/>
  <c r="J116" i="16"/>
  <c r="J121" i="16"/>
  <c r="J126" i="16"/>
  <c r="J131" i="16"/>
  <c r="J136" i="16"/>
  <c r="J141" i="16"/>
  <c r="J146" i="16"/>
  <c r="J151" i="16"/>
  <c r="J156" i="16"/>
  <c r="J161" i="16"/>
  <c r="J166" i="16"/>
  <c r="J171" i="16"/>
  <c r="J176" i="16"/>
  <c r="J181" i="16"/>
  <c r="J186" i="16"/>
  <c r="J191" i="16"/>
  <c r="J196" i="16"/>
  <c r="J201" i="16"/>
  <c r="J206" i="16"/>
  <c r="J211" i="16"/>
  <c r="J216" i="16"/>
  <c r="J221" i="16"/>
  <c r="J226" i="16"/>
  <c r="J231" i="16"/>
  <c r="J236" i="16"/>
  <c r="J241" i="16"/>
  <c r="J246" i="16"/>
  <c r="J251" i="16"/>
  <c r="J256" i="16"/>
  <c r="J261" i="16"/>
  <c r="J266" i="16"/>
  <c r="J271" i="16"/>
  <c r="J276" i="16"/>
  <c r="J281" i="16"/>
  <c r="J286" i="16"/>
  <c r="J291" i="16"/>
  <c r="J296" i="16"/>
  <c r="J301" i="16"/>
  <c r="J306" i="16"/>
  <c r="J311" i="16"/>
  <c r="J316" i="16"/>
  <c r="J321" i="16"/>
  <c r="I651" i="16"/>
  <c r="I656" i="16"/>
  <c r="I661" i="16"/>
  <c r="I666" i="16"/>
  <c r="I671" i="16"/>
  <c r="I676" i="16"/>
  <c r="I681" i="16"/>
  <c r="I686" i="16"/>
  <c r="I691" i="16"/>
  <c r="I696" i="16"/>
  <c r="I701" i="16"/>
  <c r="I706" i="16"/>
  <c r="I711" i="16"/>
  <c r="I716" i="16"/>
  <c r="I721" i="16"/>
  <c r="I726" i="16"/>
  <c r="I731" i="16"/>
  <c r="I736" i="16"/>
  <c r="I741" i="16"/>
  <c r="I746" i="16"/>
  <c r="I751" i="16"/>
  <c r="I756" i="16"/>
  <c r="I761" i="16"/>
  <c r="I766" i="16"/>
  <c r="I771" i="16"/>
  <c r="I776" i="16"/>
  <c r="I781" i="16"/>
  <c r="I786" i="16"/>
  <c r="I791" i="16"/>
  <c r="I796" i="16"/>
  <c r="I801" i="16"/>
  <c r="I806" i="16"/>
  <c r="I811" i="16"/>
  <c r="I816" i="16"/>
  <c r="I821" i="16"/>
  <c r="I826" i="16"/>
  <c r="I831" i="16"/>
  <c r="I836" i="16"/>
  <c r="I841" i="16"/>
  <c r="I846" i="16"/>
  <c r="I851" i="16"/>
  <c r="I856" i="16"/>
  <c r="I861" i="16"/>
  <c r="I866" i="16"/>
  <c r="I871" i="16"/>
  <c r="I876" i="16"/>
  <c r="I881" i="16"/>
  <c r="I886" i="16"/>
  <c r="I891" i="16"/>
  <c r="I896" i="16"/>
  <c r="I901" i="16"/>
  <c r="I906" i="16"/>
  <c r="I911" i="16"/>
  <c r="I916" i="16"/>
  <c r="I921" i="16"/>
  <c r="I926" i="16"/>
  <c r="I931" i="16"/>
  <c r="I936" i="16"/>
  <c r="I941" i="16"/>
  <c r="I946" i="16"/>
  <c r="I951" i="16"/>
  <c r="I956" i="16"/>
  <c r="I961" i="16"/>
  <c r="I966" i="16"/>
  <c r="I971" i="16"/>
  <c r="I976" i="16"/>
  <c r="I981" i="16"/>
  <c r="I986" i="16"/>
  <c r="I991" i="16"/>
  <c r="I996" i="16"/>
  <c r="I1001" i="16"/>
  <c r="I1006" i="16"/>
  <c r="I1011" i="16"/>
  <c r="I1016" i="16"/>
  <c r="I1021" i="16"/>
  <c r="I1026" i="16"/>
  <c r="I1031" i="16"/>
  <c r="I1036" i="16"/>
  <c r="I1041" i="16"/>
  <c r="I1046" i="16"/>
  <c r="I1051" i="16"/>
  <c r="I1056" i="16"/>
  <c r="I1061" i="16"/>
  <c r="I1066" i="16"/>
  <c r="I1071" i="16"/>
  <c r="I1076" i="16"/>
  <c r="I1081" i="16"/>
  <c r="I1086" i="16"/>
  <c r="I1091" i="16"/>
  <c r="I1096" i="16"/>
  <c r="I1101" i="16"/>
  <c r="I1106" i="16"/>
  <c r="I1111" i="16"/>
  <c r="I1116" i="16"/>
  <c r="I1121" i="16"/>
  <c r="I1126" i="16"/>
  <c r="I1131" i="16"/>
  <c r="I1136" i="16"/>
  <c r="I1141" i="16"/>
  <c r="I1146" i="16"/>
  <c r="I1151" i="16"/>
  <c r="I1156" i="16"/>
  <c r="I1161" i="16"/>
  <c r="I1166" i="16"/>
  <c r="I1171" i="16"/>
  <c r="I1176" i="16"/>
  <c r="I1181" i="16"/>
  <c r="I1186" i="16"/>
  <c r="I1191" i="16"/>
  <c r="I1196" i="16"/>
  <c r="I1201" i="16"/>
  <c r="J326" i="16"/>
  <c r="J331" i="16"/>
  <c r="J336" i="16"/>
  <c r="J341" i="16"/>
  <c r="J346" i="16"/>
  <c r="J351" i="16"/>
  <c r="J356" i="16"/>
  <c r="J361" i="16"/>
  <c r="J366" i="16"/>
  <c r="J371" i="16"/>
  <c r="J376" i="16"/>
  <c r="J381" i="16"/>
  <c r="J386" i="16"/>
  <c r="J391" i="16"/>
  <c r="J396" i="16"/>
  <c r="J401" i="16"/>
  <c r="J406" i="16"/>
  <c r="J411" i="16"/>
  <c r="J416" i="16"/>
  <c r="J421" i="16"/>
  <c r="J426" i="16"/>
  <c r="J431" i="16"/>
  <c r="J436" i="16"/>
  <c r="J441" i="16"/>
  <c r="J446" i="16"/>
  <c r="J451" i="16"/>
  <c r="J456" i="16"/>
  <c r="J461" i="16"/>
  <c r="J466" i="16"/>
  <c r="J471" i="16"/>
  <c r="J476" i="16"/>
  <c r="J481" i="16"/>
  <c r="J486" i="16"/>
  <c r="J491" i="16"/>
  <c r="J496" i="16"/>
  <c r="J501" i="16"/>
  <c r="J506" i="16"/>
  <c r="J511" i="16"/>
  <c r="J516" i="16"/>
  <c r="J521" i="16"/>
  <c r="J526" i="16"/>
  <c r="J531" i="16"/>
  <c r="J536" i="16"/>
  <c r="J541" i="16"/>
  <c r="J546" i="16"/>
  <c r="J551" i="16"/>
  <c r="J556" i="16"/>
  <c r="J561" i="16"/>
  <c r="J566" i="16"/>
  <c r="J571" i="16"/>
  <c r="J576" i="16"/>
  <c r="J581" i="16"/>
  <c r="J586" i="16"/>
  <c r="J591" i="16"/>
  <c r="J596" i="16"/>
  <c r="J601" i="16"/>
  <c r="J606" i="16"/>
  <c r="J611" i="16"/>
  <c r="J616" i="16"/>
  <c r="J621" i="16"/>
  <c r="J626" i="16"/>
  <c r="J631" i="16"/>
  <c r="J636" i="16"/>
  <c r="J641" i="16"/>
  <c r="J646" i="16"/>
  <c r="J651" i="16"/>
  <c r="J656" i="16"/>
  <c r="J661" i="16"/>
  <c r="J666" i="16"/>
  <c r="J671" i="16"/>
  <c r="J676" i="16"/>
  <c r="J681" i="16"/>
  <c r="J686" i="16"/>
  <c r="J691" i="16"/>
  <c r="J696" i="16"/>
  <c r="J701" i="16"/>
  <c r="J706" i="16"/>
  <c r="J711" i="16"/>
  <c r="J716" i="16"/>
  <c r="J721" i="16"/>
  <c r="J726" i="16"/>
  <c r="J731" i="16"/>
  <c r="J736" i="16"/>
  <c r="J741" i="16"/>
  <c r="J746" i="16"/>
  <c r="J751" i="16"/>
  <c r="J756" i="16"/>
  <c r="J761" i="16"/>
  <c r="J766" i="16"/>
  <c r="J771" i="16"/>
  <c r="J776" i="16"/>
  <c r="J781" i="16"/>
  <c r="J786" i="16"/>
  <c r="J791" i="16"/>
  <c r="J796" i="16"/>
  <c r="J801" i="16"/>
  <c r="J806" i="16"/>
  <c r="J811" i="16"/>
  <c r="J816" i="16"/>
  <c r="J821" i="16"/>
  <c r="J826" i="16"/>
  <c r="J831" i="16"/>
  <c r="J836" i="16"/>
  <c r="J841" i="16"/>
  <c r="J846" i="16"/>
  <c r="J851" i="16"/>
  <c r="J856" i="16"/>
  <c r="J861" i="16"/>
  <c r="J866" i="16"/>
  <c r="J871" i="16"/>
  <c r="J876" i="16"/>
  <c r="J881" i="16"/>
  <c r="J886" i="16"/>
  <c r="J891" i="16"/>
  <c r="J896" i="16"/>
  <c r="J901" i="16"/>
  <c r="J906" i="16"/>
  <c r="J911" i="16"/>
  <c r="J916" i="16"/>
  <c r="J921" i="16"/>
  <c r="J926" i="16"/>
  <c r="J931" i="16"/>
  <c r="J936" i="16"/>
  <c r="J941" i="16"/>
  <c r="J946" i="16"/>
  <c r="J951" i="16"/>
  <c r="J956" i="16"/>
  <c r="J961" i="16"/>
  <c r="J966" i="16"/>
  <c r="J971" i="16"/>
  <c r="J976" i="16"/>
  <c r="J981" i="16"/>
  <c r="J986" i="16"/>
  <c r="J991" i="16"/>
  <c r="J996" i="16"/>
  <c r="J1001" i="16"/>
  <c r="J1006" i="16"/>
  <c r="J1011" i="16"/>
  <c r="J1016" i="16"/>
  <c r="J1021" i="16"/>
  <c r="J1026" i="16"/>
  <c r="J1031" i="16"/>
  <c r="J1036" i="16"/>
  <c r="J1041" i="16"/>
  <c r="J1046" i="16"/>
  <c r="J1051" i="16"/>
  <c r="J1056" i="16"/>
  <c r="J1061" i="16"/>
  <c r="J1066" i="16"/>
  <c r="J1071" i="16"/>
  <c r="J1076" i="16"/>
  <c r="J1081" i="16"/>
  <c r="J1086" i="16"/>
  <c r="J1091" i="16"/>
  <c r="J1096" i="16"/>
  <c r="J1101" i="16"/>
  <c r="J1106" i="16"/>
  <c r="J1111" i="16"/>
  <c r="J1116" i="16"/>
  <c r="J1121" i="16"/>
  <c r="J1126" i="16"/>
  <c r="J1131" i="16"/>
  <c r="J1136" i="16"/>
  <c r="J1141" i="16"/>
  <c r="J1146" i="16"/>
  <c r="J1151" i="16"/>
  <c r="J1156" i="16"/>
  <c r="J1161" i="16"/>
  <c r="J1166" i="16"/>
  <c r="J1171" i="16"/>
  <c r="I1206" i="16"/>
  <c r="I1211" i="16"/>
  <c r="I1216" i="16"/>
  <c r="I1221" i="16"/>
  <c r="I1226" i="16"/>
  <c r="I1231" i="16"/>
  <c r="I1236" i="16"/>
  <c r="I1241" i="16"/>
  <c r="I1246" i="16"/>
  <c r="I1251" i="16"/>
  <c r="I1256" i="16"/>
  <c r="I1261" i="16"/>
  <c r="I1266" i="16"/>
  <c r="I1271" i="16"/>
  <c r="I1276" i="16"/>
  <c r="I1281" i="16"/>
  <c r="I1286" i="16"/>
  <c r="I1291" i="16"/>
  <c r="I1296" i="16"/>
  <c r="I1301" i="16"/>
  <c r="I1306" i="16"/>
  <c r="I1311" i="16"/>
  <c r="I1316" i="16"/>
  <c r="I1321" i="16"/>
  <c r="I1326" i="16"/>
  <c r="I1331" i="16"/>
  <c r="I1336" i="16"/>
  <c r="I1341" i="16"/>
  <c r="I1346" i="16"/>
  <c r="I1351" i="16"/>
  <c r="I1356" i="16"/>
  <c r="I1361" i="16"/>
  <c r="I1366" i="16"/>
  <c r="I1371" i="16"/>
  <c r="I1376" i="16"/>
  <c r="I1381" i="16"/>
  <c r="I1386" i="16"/>
  <c r="I1391" i="16"/>
  <c r="I1396" i="16"/>
  <c r="I1401" i="16"/>
  <c r="I1406" i="16"/>
  <c r="I1411" i="16"/>
  <c r="I1416" i="16"/>
  <c r="I1421" i="16"/>
  <c r="I1426" i="16"/>
  <c r="I1431" i="16"/>
  <c r="I1436" i="16"/>
  <c r="I1441" i="16"/>
  <c r="I1446" i="16"/>
  <c r="I1451" i="16"/>
  <c r="I1456" i="16"/>
  <c r="I1461" i="16"/>
  <c r="I1466" i="16"/>
  <c r="I1471" i="16"/>
  <c r="I1476" i="16"/>
  <c r="I1481" i="16"/>
  <c r="I1486" i="16"/>
  <c r="I1491" i="16"/>
  <c r="I1496" i="16"/>
  <c r="I1501" i="16"/>
  <c r="I1506" i="16"/>
  <c r="I1511" i="16"/>
  <c r="I1516" i="16"/>
  <c r="I1521" i="16"/>
  <c r="I1526" i="16"/>
  <c r="I1531" i="16"/>
  <c r="I1536" i="16"/>
  <c r="I1541" i="16"/>
  <c r="I1546" i="16"/>
  <c r="I1551" i="16"/>
  <c r="I1556" i="16"/>
  <c r="I1561" i="16"/>
  <c r="I1566" i="16"/>
  <c r="I1571" i="16"/>
  <c r="I1576" i="16"/>
  <c r="I1581" i="16"/>
  <c r="I1586" i="16"/>
  <c r="I1591" i="16"/>
  <c r="I1596" i="16"/>
  <c r="I1601" i="16"/>
  <c r="I1606" i="16"/>
  <c r="I1611" i="16"/>
  <c r="I1616" i="16"/>
  <c r="J1176" i="16"/>
  <c r="J1181" i="16"/>
  <c r="J1186" i="16"/>
  <c r="J1191" i="16"/>
  <c r="J1196" i="16"/>
  <c r="J1201" i="16"/>
  <c r="J1206" i="16"/>
  <c r="J1211" i="16"/>
  <c r="J1216" i="16"/>
  <c r="J1221" i="16"/>
  <c r="J1226" i="16"/>
  <c r="J1231" i="16"/>
  <c r="J1236" i="16"/>
  <c r="J1241" i="16"/>
  <c r="J1246" i="16"/>
  <c r="J1251" i="16"/>
  <c r="J1256" i="16"/>
  <c r="J1261" i="16"/>
  <c r="J1266" i="16"/>
  <c r="J1271" i="16"/>
  <c r="J1276" i="16"/>
  <c r="J1281" i="16"/>
  <c r="J1286" i="16"/>
  <c r="J1291" i="16"/>
  <c r="J1296" i="16"/>
  <c r="J1301" i="16"/>
  <c r="J1306" i="16"/>
  <c r="J1311" i="16"/>
  <c r="J1316" i="16"/>
  <c r="J1321" i="16"/>
  <c r="J1326" i="16"/>
  <c r="J1331" i="16"/>
  <c r="J1336" i="16"/>
  <c r="J1341" i="16"/>
  <c r="J1346" i="16"/>
  <c r="J1351" i="16"/>
  <c r="J1356" i="16"/>
  <c r="J1361" i="16"/>
  <c r="J1366" i="16"/>
  <c r="J1371" i="16"/>
  <c r="J1376" i="16"/>
  <c r="J1381" i="16"/>
  <c r="J1386" i="16"/>
  <c r="J1391" i="16"/>
  <c r="J1396" i="16"/>
  <c r="J1401" i="16"/>
  <c r="J1406" i="16"/>
  <c r="J1411" i="16"/>
  <c r="J1416" i="16"/>
  <c r="J1421" i="16"/>
  <c r="J1426" i="16"/>
  <c r="J1431" i="16"/>
  <c r="J1436" i="16"/>
  <c r="J1441" i="16"/>
  <c r="J1446" i="16"/>
  <c r="J1451" i="16"/>
  <c r="J1456" i="16"/>
  <c r="J1461" i="16"/>
  <c r="J1466" i="16"/>
  <c r="J1471" i="16"/>
  <c r="J1476" i="16"/>
  <c r="J1481" i="16"/>
  <c r="J1486" i="16"/>
  <c r="J1491" i="16"/>
  <c r="J1496" i="16"/>
  <c r="J1501" i="16"/>
  <c r="J1506" i="16"/>
  <c r="J1511" i="16"/>
  <c r="J1516" i="16"/>
  <c r="J1521" i="16"/>
  <c r="J1526" i="16"/>
  <c r="J1531" i="16"/>
  <c r="J1536" i="16"/>
  <c r="J1541" i="16"/>
  <c r="J1546" i="16"/>
  <c r="J1551" i="16"/>
  <c r="J1556" i="16"/>
  <c r="J1561" i="16"/>
  <c r="J1566" i="16"/>
  <c r="J1571" i="16"/>
  <c r="J1576" i="16"/>
  <c r="J1581" i="16"/>
  <c r="J1586" i="16"/>
  <c r="J1591" i="16"/>
  <c r="J1596" i="16"/>
  <c r="I1621" i="16"/>
  <c r="I1626" i="16"/>
  <c r="I1631" i="16"/>
  <c r="I1636" i="16"/>
  <c r="I1641" i="16"/>
  <c r="I1646" i="16"/>
  <c r="I1651" i="16"/>
  <c r="I1656" i="16"/>
  <c r="I1661" i="16"/>
  <c r="I1666" i="16"/>
  <c r="I1671" i="16"/>
  <c r="I1676" i="16"/>
  <c r="I1681" i="16"/>
  <c r="I1686" i="16"/>
  <c r="I1691" i="16"/>
  <c r="I1696" i="16"/>
  <c r="I1701" i="16"/>
  <c r="I1706" i="16"/>
  <c r="I1711" i="16"/>
  <c r="I1716" i="16"/>
  <c r="I1721" i="16"/>
  <c r="I1726" i="16"/>
  <c r="I1731" i="16"/>
  <c r="I1736" i="16"/>
  <c r="I1741" i="16"/>
  <c r="I1746" i="16"/>
  <c r="I1751" i="16"/>
  <c r="I1756" i="16"/>
  <c r="I1761" i="16"/>
  <c r="I1766" i="16"/>
  <c r="I1771" i="16"/>
  <c r="I1776" i="16"/>
  <c r="I1781" i="16"/>
  <c r="I1786" i="16"/>
  <c r="I1791" i="16"/>
  <c r="I1796" i="16"/>
  <c r="I1801" i="16"/>
  <c r="I1806" i="16"/>
  <c r="I1811" i="16"/>
  <c r="I1816" i="16"/>
  <c r="I1821" i="16"/>
  <c r="I1826" i="16"/>
  <c r="I1831" i="16"/>
  <c r="I1836" i="16"/>
  <c r="I1841" i="16"/>
  <c r="I1846" i="16"/>
  <c r="I1851" i="16"/>
  <c r="I1856" i="16"/>
  <c r="I1861" i="16"/>
  <c r="I1866" i="16"/>
  <c r="I1871" i="16"/>
  <c r="I1876" i="16"/>
  <c r="I1881" i="16"/>
  <c r="I1886" i="16"/>
  <c r="I1891" i="16"/>
  <c r="I1896" i="16"/>
  <c r="I1901" i="16"/>
  <c r="I1906" i="16"/>
  <c r="I1911" i="16"/>
  <c r="I1916" i="16"/>
  <c r="I1921" i="16"/>
  <c r="I1926" i="16"/>
  <c r="I1931" i="16"/>
  <c r="I1936" i="16"/>
  <c r="I1941" i="16"/>
  <c r="I1946" i="16"/>
  <c r="I1951" i="16"/>
  <c r="I1956" i="16"/>
  <c r="I1961" i="16"/>
  <c r="I1966" i="16"/>
  <c r="I1971" i="16"/>
  <c r="I1976" i="16"/>
  <c r="I1981" i="16"/>
  <c r="I1986" i="16"/>
  <c r="I1991" i="16"/>
  <c r="I1996" i="16"/>
  <c r="I2001" i="16"/>
  <c r="I2006" i="16"/>
  <c r="I2011" i="16"/>
  <c r="I2016" i="16"/>
  <c r="I2021" i="16"/>
  <c r="J2021" i="16"/>
  <c r="J1746" i="16"/>
  <c r="J1751" i="16"/>
  <c r="J1756" i="16"/>
  <c r="J1761" i="16"/>
  <c r="J1766" i="16"/>
  <c r="J1771" i="16"/>
  <c r="J1776" i="16"/>
  <c r="J1781" i="16"/>
  <c r="J1786" i="16"/>
  <c r="J1791" i="16"/>
  <c r="J1796" i="16"/>
  <c r="J1801" i="16"/>
  <c r="J1806" i="16"/>
  <c r="J1811" i="16"/>
  <c r="J1816" i="16"/>
  <c r="J1821" i="16"/>
  <c r="J1826" i="16"/>
  <c r="J1831" i="16"/>
  <c r="J1836" i="16"/>
  <c r="J1841" i="16"/>
  <c r="J1846" i="16"/>
  <c r="J1851" i="16"/>
  <c r="J1856" i="16"/>
  <c r="J1861" i="16"/>
  <c r="J1866" i="16"/>
  <c r="J1871" i="16"/>
  <c r="J1876" i="16"/>
  <c r="J1881" i="16"/>
  <c r="J1886" i="16"/>
  <c r="J1891" i="16"/>
  <c r="J1896" i="16"/>
  <c r="J1901" i="16"/>
  <c r="J1906" i="16"/>
  <c r="J1911" i="16"/>
  <c r="J1916" i="16"/>
  <c r="J1921" i="16"/>
  <c r="J1926" i="16"/>
  <c r="J1931" i="16"/>
  <c r="J1936" i="16"/>
  <c r="J1941" i="16"/>
  <c r="J1946" i="16"/>
  <c r="J1951" i="16"/>
  <c r="J1956" i="16"/>
  <c r="J1961" i="16"/>
  <c r="J1966" i="16"/>
  <c r="J1971" i="16"/>
  <c r="J1976" i="16"/>
  <c r="J1981" i="16"/>
  <c r="J1986" i="16"/>
  <c r="J1991" i="16"/>
  <c r="J1996" i="16"/>
  <c r="J2001" i="16"/>
  <c r="J2006" i="16"/>
  <c r="J2011" i="16"/>
  <c r="J2016" i="16"/>
  <c r="K274" i="16"/>
  <c r="D41" i="19"/>
  <c r="E41" i="19"/>
  <c r="F41" i="19"/>
  <c r="G41" i="19"/>
  <c r="C41" i="19"/>
  <c r="G17" i="19"/>
  <c r="D17" i="19"/>
  <c r="E17" i="19"/>
  <c r="F17" i="19"/>
  <c r="C17" i="19"/>
  <c r="A3" i="4"/>
  <c r="A4" i="4"/>
  <c r="A5" i="4"/>
  <c r="A6" i="4"/>
  <c r="A7" i="4"/>
  <c r="A8" i="4"/>
  <c r="A9" i="4"/>
  <c r="A10" i="4"/>
  <c r="A11" i="4"/>
  <c r="A12" i="4"/>
  <c r="A13" i="4"/>
  <c r="A14" i="4"/>
  <c r="A15" i="4"/>
  <c r="A16" i="4"/>
  <c r="A17" i="4"/>
  <c r="A18" i="4"/>
  <c r="A19" i="4"/>
  <c r="A20" i="4"/>
  <c r="A21" i="4"/>
  <c r="A22" i="4"/>
  <c r="A23" i="4"/>
  <c r="A24" i="4"/>
  <c r="A25" i="4"/>
  <c r="A26" i="4"/>
  <c r="A27" i="4"/>
  <c r="A28" i="4"/>
  <c r="A29" i="4"/>
  <c r="A30" i="4"/>
  <c r="A31" i="4"/>
  <c r="A32" i="4"/>
  <c r="A33" i="4"/>
  <c r="A34" i="4"/>
  <c r="A35" i="4"/>
  <c r="A36" i="4"/>
  <c r="A37" i="4"/>
  <c r="A38" i="4"/>
  <c r="A39" i="4"/>
  <c r="A40" i="4"/>
  <c r="A41" i="4"/>
  <c r="A42" i="4"/>
  <c r="A43" i="4"/>
  <c r="A44" i="4"/>
  <c r="A45" i="4"/>
  <c r="A46" i="4"/>
  <c r="A47" i="4"/>
  <c r="A48" i="4"/>
  <c r="A49" i="4"/>
  <c r="A50" i="4"/>
  <c r="A51" i="4"/>
  <c r="A52" i="4"/>
  <c r="A53" i="4"/>
  <c r="A54" i="4"/>
  <c r="A55" i="4"/>
  <c r="A56" i="4"/>
  <c r="A57" i="4"/>
  <c r="A58" i="4"/>
  <c r="A59" i="4"/>
  <c r="A60" i="4"/>
  <c r="A61" i="4"/>
  <c r="A62" i="4"/>
  <c r="A63" i="4"/>
  <c r="A64" i="4"/>
  <c r="A65" i="4"/>
  <c r="A66" i="4"/>
  <c r="A67" i="4"/>
  <c r="A68" i="4"/>
  <c r="A69" i="4"/>
  <c r="A70" i="4"/>
  <c r="A71" i="4"/>
  <c r="A72" i="4"/>
  <c r="A73" i="4"/>
  <c r="A74" i="4"/>
  <c r="A75" i="4"/>
  <c r="A76" i="4"/>
  <c r="A77" i="4"/>
  <c r="A78" i="4"/>
  <c r="A79" i="4"/>
  <c r="A80" i="4"/>
  <c r="A81" i="4"/>
  <c r="A82" i="4"/>
  <c r="A83" i="4"/>
  <c r="A84" i="4"/>
  <c r="A85" i="4"/>
  <c r="A86" i="4"/>
  <c r="A87" i="4"/>
  <c r="A88" i="4"/>
  <c r="A89" i="4"/>
  <c r="A90" i="4"/>
  <c r="A91" i="4"/>
  <c r="A92" i="4"/>
  <c r="A93" i="4"/>
  <c r="A94" i="4"/>
  <c r="A95" i="4"/>
  <c r="A96" i="4"/>
  <c r="A97" i="4"/>
  <c r="A98" i="4"/>
  <c r="A99" i="4"/>
  <c r="A100" i="4"/>
  <c r="A101" i="4"/>
  <c r="A102" i="4"/>
  <c r="A103" i="4"/>
  <c r="A104" i="4"/>
  <c r="A105" i="4"/>
  <c r="A106" i="4"/>
  <c r="A107" i="4"/>
  <c r="A108" i="4"/>
  <c r="A109" i="4"/>
  <c r="A110" i="4"/>
  <c r="A111" i="4"/>
  <c r="A112" i="4"/>
  <c r="A113" i="4"/>
  <c r="A114" i="4"/>
  <c r="A115" i="4"/>
  <c r="A116" i="4"/>
  <c r="A117" i="4"/>
  <c r="A118" i="4"/>
  <c r="A119" i="4"/>
  <c r="A120" i="4"/>
  <c r="A121" i="4"/>
  <c r="A122" i="4"/>
  <c r="A123" i="4"/>
  <c r="A124" i="4"/>
  <c r="A125" i="4"/>
  <c r="A126" i="4"/>
  <c r="A127" i="4"/>
  <c r="A128" i="4"/>
  <c r="A129" i="4"/>
  <c r="A130" i="4"/>
  <c r="A131" i="4"/>
  <c r="A132" i="4"/>
  <c r="A133" i="4"/>
  <c r="A134" i="4"/>
  <c r="A135" i="4"/>
  <c r="A136" i="4"/>
  <c r="A137" i="4"/>
  <c r="A138" i="4"/>
  <c r="A139" i="4"/>
  <c r="A140" i="4"/>
  <c r="A141" i="4"/>
  <c r="A142" i="4"/>
  <c r="A143" i="4"/>
  <c r="A144" i="4"/>
  <c r="A145" i="4"/>
  <c r="A146" i="4"/>
  <c r="A147" i="4"/>
  <c r="A148" i="4"/>
  <c r="A149" i="4"/>
  <c r="A150" i="4"/>
  <c r="A151" i="4"/>
  <c r="A152" i="4"/>
  <c r="A153" i="4"/>
  <c r="A154" i="4"/>
  <c r="A155" i="4"/>
  <c r="A156" i="4"/>
  <c r="A157" i="4"/>
  <c r="A158" i="4"/>
  <c r="A159" i="4"/>
  <c r="A160" i="4"/>
  <c r="A161" i="4"/>
  <c r="A162" i="4"/>
  <c r="A163" i="4"/>
  <c r="A164" i="4"/>
  <c r="A165" i="4"/>
  <c r="A166" i="4"/>
  <c r="A167" i="4"/>
  <c r="A168" i="4"/>
  <c r="A169" i="4"/>
  <c r="A170" i="4"/>
  <c r="A171" i="4"/>
  <c r="A172" i="4"/>
  <c r="A173" i="4"/>
  <c r="A174" i="4"/>
  <c r="A175" i="4"/>
  <c r="A176" i="4"/>
  <c r="A177" i="4"/>
  <c r="A178" i="4"/>
  <c r="A179" i="4"/>
  <c r="A180" i="4"/>
  <c r="A181" i="4"/>
  <c r="A182" i="4"/>
  <c r="A183" i="4"/>
  <c r="A184" i="4"/>
  <c r="A185" i="4"/>
  <c r="A186" i="4"/>
  <c r="A187" i="4"/>
  <c r="A188" i="4"/>
  <c r="A189" i="4"/>
  <c r="A190" i="4"/>
  <c r="A191" i="4"/>
  <c r="A192" i="4"/>
  <c r="A193" i="4"/>
  <c r="A194" i="4"/>
  <c r="A195" i="4"/>
  <c r="A196" i="4"/>
  <c r="A197" i="4"/>
  <c r="A198" i="4"/>
  <c r="A199" i="4"/>
  <c r="A200" i="4"/>
  <c r="A201" i="4"/>
  <c r="A202" i="4"/>
  <c r="A203" i="4"/>
  <c r="A204" i="4"/>
  <c r="A205" i="4"/>
  <c r="A206" i="4"/>
  <c r="A207" i="4"/>
  <c r="A208" i="4"/>
  <c r="A209" i="4"/>
  <c r="A210" i="4"/>
  <c r="A211" i="4"/>
  <c r="A212" i="4"/>
  <c r="A213" i="4"/>
  <c r="A214" i="4"/>
  <c r="A215" i="4"/>
  <c r="A216" i="4"/>
  <c r="A217" i="4"/>
  <c r="A218" i="4"/>
  <c r="A219" i="4"/>
  <c r="A220" i="4"/>
  <c r="A221" i="4"/>
  <c r="A222" i="4"/>
  <c r="A223" i="4"/>
  <c r="A224" i="4"/>
  <c r="A225" i="4"/>
  <c r="A226" i="4"/>
  <c r="A227" i="4"/>
  <c r="A228" i="4"/>
  <c r="A229" i="4"/>
  <c r="A230" i="4"/>
  <c r="A231" i="4"/>
  <c r="A232" i="4"/>
  <c r="A233" i="4"/>
  <c r="A234" i="4"/>
  <c r="A235" i="4"/>
  <c r="A236" i="4"/>
  <c r="A237" i="4"/>
  <c r="A238" i="4"/>
  <c r="A239" i="4"/>
  <c r="A240" i="4"/>
  <c r="A241" i="4"/>
  <c r="A242" i="4"/>
  <c r="A243" i="4"/>
  <c r="A244" i="4"/>
  <c r="A245" i="4"/>
  <c r="A246" i="4"/>
  <c r="A247" i="4"/>
  <c r="A248" i="4"/>
  <c r="A249" i="4"/>
  <c r="A250" i="4"/>
  <c r="A251" i="4"/>
  <c r="A252" i="4"/>
  <c r="A253" i="4"/>
  <c r="A254" i="4"/>
  <c r="A255" i="4"/>
  <c r="A256" i="4"/>
  <c r="A2" i="4"/>
  <c r="A3" i="16"/>
  <c r="A4" i="16"/>
  <c r="A5" i="16"/>
  <c r="A6" i="16"/>
  <c r="A7" i="16"/>
  <c r="A8" i="16"/>
  <c r="A9" i="16"/>
  <c r="A10" i="16"/>
  <c r="A11" i="16"/>
  <c r="A12" i="16"/>
  <c r="A13" i="16"/>
  <c r="A14" i="16"/>
  <c r="A15" i="16"/>
  <c r="A16" i="16"/>
  <c r="A17" i="16"/>
  <c r="A18" i="16"/>
  <c r="A19" i="16"/>
  <c r="A20" i="16"/>
  <c r="A21" i="16"/>
  <c r="A22" i="16"/>
  <c r="A23" i="16"/>
  <c r="A24" i="16"/>
  <c r="A25" i="16"/>
  <c r="A26" i="16"/>
  <c r="A27" i="16"/>
  <c r="A28" i="16"/>
  <c r="A29" i="16"/>
  <c r="A30" i="16"/>
  <c r="A31" i="16"/>
  <c r="A32" i="16"/>
  <c r="A33" i="16"/>
  <c r="A34" i="16"/>
  <c r="A35" i="16"/>
  <c r="A36" i="16"/>
  <c r="A37" i="16"/>
  <c r="A38" i="16"/>
  <c r="A39" i="16"/>
  <c r="A40" i="16"/>
  <c r="A41" i="16"/>
  <c r="A42" i="16"/>
  <c r="A43" i="16"/>
  <c r="A44" i="16"/>
  <c r="A45" i="16"/>
  <c r="A46" i="16"/>
  <c r="A47" i="16"/>
  <c r="A48" i="16"/>
  <c r="A49" i="16"/>
  <c r="A50" i="16"/>
  <c r="A51" i="16"/>
  <c r="A52" i="16"/>
  <c r="A53" i="16"/>
  <c r="A54" i="16"/>
  <c r="A55" i="16"/>
  <c r="A56" i="16"/>
  <c r="A57" i="16"/>
  <c r="A58" i="16"/>
  <c r="A59" i="16"/>
  <c r="A60" i="16"/>
  <c r="A61" i="16"/>
  <c r="A62" i="16"/>
  <c r="A63" i="16"/>
  <c r="A64" i="16"/>
  <c r="A65" i="16"/>
  <c r="A66" i="16"/>
  <c r="A67" i="16"/>
  <c r="A68" i="16"/>
  <c r="A69" i="16"/>
  <c r="A70" i="16"/>
  <c r="A71" i="16"/>
  <c r="A72" i="16"/>
  <c r="A73" i="16"/>
  <c r="A74" i="16"/>
  <c r="A75" i="16"/>
  <c r="A76" i="16"/>
  <c r="A77" i="16"/>
  <c r="A78" i="16"/>
  <c r="A79" i="16"/>
  <c r="A80" i="16"/>
  <c r="A81" i="16"/>
  <c r="A82" i="16"/>
  <c r="A83" i="16"/>
  <c r="A84" i="16"/>
  <c r="A85" i="16"/>
  <c r="A86" i="16"/>
  <c r="A87" i="16"/>
  <c r="A88" i="16"/>
  <c r="A89" i="16"/>
  <c r="A90" i="16"/>
  <c r="A91" i="16"/>
  <c r="A92" i="16"/>
  <c r="A93" i="16"/>
  <c r="A94" i="16"/>
  <c r="A95" i="16"/>
  <c r="A96" i="16"/>
  <c r="A97" i="16"/>
  <c r="A98" i="16"/>
  <c r="A99" i="16"/>
  <c r="A100" i="16"/>
  <c r="A101" i="16"/>
  <c r="A102" i="16"/>
  <c r="A103" i="16"/>
  <c r="A104" i="16"/>
  <c r="A105" i="16"/>
  <c r="A106" i="16"/>
  <c r="A107" i="16"/>
  <c r="A108" i="16"/>
  <c r="A109" i="16"/>
  <c r="A110" i="16"/>
  <c r="A111" i="16"/>
  <c r="A112" i="16"/>
  <c r="A113" i="16"/>
  <c r="A114" i="16"/>
  <c r="A115" i="16"/>
  <c r="A116" i="16"/>
  <c r="A117" i="16"/>
  <c r="A118" i="16"/>
  <c r="A119" i="16"/>
  <c r="A120" i="16"/>
  <c r="A121" i="16"/>
  <c r="A122" i="16"/>
  <c r="A123" i="16"/>
  <c r="A124" i="16"/>
  <c r="A125" i="16"/>
  <c r="A126" i="16"/>
  <c r="A127" i="16"/>
  <c r="A128" i="16"/>
  <c r="A129" i="16"/>
  <c r="A130" i="16"/>
  <c r="A131" i="16"/>
  <c r="A132" i="16"/>
  <c r="A133" i="16"/>
  <c r="A134" i="16"/>
  <c r="A135" i="16"/>
  <c r="A136" i="16"/>
  <c r="A137" i="16"/>
  <c r="A138" i="16"/>
  <c r="A139" i="16"/>
  <c r="A140" i="16"/>
  <c r="A141" i="16"/>
  <c r="A142" i="16"/>
  <c r="A143" i="16"/>
  <c r="A144" i="16"/>
  <c r="A145" i="16"/>
  <c r="A146" i="16"/>
  <c r="A147" i="16"/>
  <c r="A148" i="16"/>
  <c r="A149" i="16"/>
  <c r="A150" i="16"/>
  <c r="A151" i="16"/>
  <c r="A152" i="16"/>
  <c r="A153" i="16"/>
  <c r="A154" i="16"/>
  <c r="A155" i="16"/>
  <c r="A156" i="16"/>
  <c r="A157" i="16"/>
  <c r="A158" i="16"/>
  <c r="A159" i="16"/>
  <c r="A160" i="16"/>
  <c r="A161" i="16"/>
  <c r="A162" i="16"/>
  <c r="A163" i="16"/>
  <c r="A164" i="16"/>
  <c r="A165" i="16"/>
  <c r="A166" i="16"/>
  <c r="A167" i="16"/>
  <c r="A168" i="16"/>
  <c r="A169" i="16"/>
  <c r="A170" i="16"/>
  <c r="A171" i="16"/>
  <c r="A172" i="16"/>
  <c r="A173" i="16"/>
  <c r="A174" i="16"/>
  <c r="A175" i="16"/>
  <c r="A176" i="16"/>
  <c r="A177" i="16"/>
  <c r="A178" i="16"/>
  <c r="A179" i="16"/>
  <c r="A180" i="16"/>
  <c r="A181" i="16"/>
  <c r="A182" i="16"/>
  <c r="A183" i="16"/>
  <c r="A184" i="16"/>
  <c r="A185" i="16"/>
  <c r="A186" i="16"/>
  <c r="A187" i="16"/>
  <c r="A188" i="16"/>
  <c r="A189" i="16"/>
  <c r="A190" i="16"/>
  <c r="A191" i="16"/>
  <c r="A192" i="16"/>
  <c r="A193" i="16"/>
  <c r="A194" i="16"/>
  <c r="A195" i="16"/>
  <c r="A196" i="16"/>
  <c r="A197" i="16"/>
  <c r="A198" i="16"/>
  <c r="A199" i="16"/>
  <c r="A200" i="16"/>
  <c r="A201" i="16"/>
  <c r="A202" i="16"/>
  <c r="A203" i="16"/>
  <c r="A204" i="16"/>
  <c r="A205" i="16"/>
  <c r="A206" i="16"/>
  <c r="A207" i="16"/>
  <c r="A208" i="16"/>
  <c r="A209" i="16"/>
  <c r="A210" i="16"/>
  <c r="A211" i="16"/>
  <c r="A212" i="16"/>
  <c r="A213" i="16"/>
  <c r="A214" i="16"/>
  <c r="A215" i="16"/>
  <c r="A216" i="16"/>
  <c r="A217" i="16"/>
  <c r="A218" i="16"/>
  <c r="A219" i="16"/>
  <c r="A220" i="16"/>
  <c r="A221" i="16"/>
  <c r="A222" i="16"/>
  <c r="A223" i="16"/>
  <c r="A224" i="16"/>
  <c r="A225" i="16"/>
  <c r="A226" i="16"/>
  <c r="A227" i="16"/>
  <c r="A228" i="16"/>
  <c r="A229" i="16"/>
  <c r="A230" i="16"/>
  <c r="A231" i="16"/>
  <c r="A232" i="16"/>
  <c r="A233" i="16"/>
  <c r="A234" i="16"/>
  <c r="A235" i="16"/>
  <c r="A236" i="16"/>
  <c r="A237" i="16"/>
  <c r="A238" i="16"/>
  <c r="A239" i="16"/>
  <c r="A240" i="16"/>
  <c r="A241" i="16"/>
  <c r="A242" i="16"/>
  <c r="A243" i="16"/>
  <c r="A244" i="16"/>
  <c r="A245" i="16"/>
  <c r="A246" i="16"/>
  <c r="A247" i="16"/>
  <c r="A248" i="16"/>
  <c r="A249" i="16"/>
  <c r="A250" i="16"/>
  <c r="A251" i="16"/>
  <c r="A252" i="16"/>
  <c r="A253" i="16"/>
  <c r="A254" i="16"/>
  <c r="A255" i="16"/>
  <c r="A256" i="16"/>
  <c r="A257" i="16"/>
  <c r="A258" i="16"/>
  <c r="A259" i="16"/>
  <c r="A260" i="16"/>
  <c r="A261" i="16"/>
  <c r="A262" i="16"/>
  <c r="A263" i="16"/>
  <c r="A264" i="16"/>
  <c r="A265" i="16"/>
  <c r="A266" i="16"/>
  <c r="A267" i="16"/>
  <c r="A268" i="16"/>
  <c r="A269" i="16"/>
  <c r="A270" i="16"/>
  <c r="A271" i="16"/>
  <c r="A272" i="16"/>
  <c r="A273" i="16"/>
  <c r="A274" i="16"/>
  <c r="A275" i="16"/>
  <c r="A276" i="16"/>
  <c r="A277" i="16"/>
  <c r="A278" i="16"/>
  <c r="A279" i="16"/>
  <c r="A280" i="16"/>
  <c r="A281" i="16"/>
  <c r="A282" i="16"/>
  <c r="A283" i="16"/>
  <c r="A284" i="16"/>
  <c r="A285" i="16"/>
  <c r="A286" i="16"/>
  <c r="A287" i="16"/>
  <c r="A288" i="16"/>
  <c r="A289" i="16"/>
  <c r="A290" i="16"/>
  <c r="A291" i="16"/>
  <c r="A292" i="16"/>
  <c r="A293" i="16"/>
  <c r="A294" i="16"/>
  <c r="A295" i="16"/>
  <c r="A296" i="16"/>
  <c r="A297" i="16"/>
  <c r="A298" i="16"/>
  <c r="A299" i="16"/>
  <c r="A300" i="16"/>
  <c r="A301" i="16"/>
  <c r="A302" i="16"/>
  <c r="A303" i="16"/>
  <c r="A304" i="16"/>
  <c r="A305" i="16"/>
  <c r="A306" i="16"/>
  <c r="A307" i="16"/>
  <c r="A308" i="16"/>
  <c r="A309" i="16"/>
  <c r="A310" i="16"/>
  <c r="A311" i="16"/>
  <c r="A312" i="16"/>
  <c r="A313" i="16"/>
  <c r="A314" i="16"/>
  <c r="A315" i="16"/>
  <c r="A316" i="16"/>
  <c r="A317" i="16"/>
  <c r="A318" i="16"/>
  <c r="A319" i="16"/>
  <c r="A320" i="16"/>
  <c r="A321" i="16"/>
  <c r="A322" i="16"/>
  <c r="A323" i="16"/>
  <c r="A324" i="16"/>
  <c r="A325" i="16"/>
  <c r="A326" i="16"/>
  <c r="A327" i="16"/>
  <c r="A328" i="16"/>
  <c r="A329" i="16"/>
  <c r="A330" i="16"/>
  <c r="A331" i="16"/>
  <c r="A332" i="16"/>
  <c r="A333" i="16"/>
  <c r="A334" i="16"/>
  <c r="A335" i="16"/>
  <c r="A336" i="16"/>
  <c r="A337" i="16"/>
  <c r="A338" i="16"/>
  <c r="A339" i="16"/>
  <c r="A340" i="16"/>
  <c r="A341" i="16"/>
  <c r="A342" i="16"/>
  <c r="A343" i="16"/>
  <c r="A344" i="16"/>
  <c r="A345" i="16"/>
  <c r="A346" i="16"/>
  <c r="A347" i="16"/>
  <c r="A348" i="16"/>
  <c r="A349" i="16"/>
  <c r="A350" i="16"/>
  <c r="A351" i="16"/>
  <c r="A352" i="16"/>
  <c r="A353" i="16"/>
  <c r="A354" i="16"/>
  <c r="A355" i="16"/>
  <c r="A356" i="16"/>
  <c r="A357" i="16"/>
  <c r="A358" i="16"/>
  <c r="A359" i="16"/>
  <c r="A360" i="16"/>
  <c r="A361" i="16"/>
  <c r="A362" i="16"/>
  <c r="A363" i="16"/>
  <c r="A364" i="16"/>
  <c r="A365" i="16"/>
  <c r="A366" i="16"/>
  <c r="A367" i="16"/>
  <c r="A368" i="16"/>
  <c r="A369" i="16"/>
  <c r="A370" i="16"/>
  <c r="A371" i="16"/>
  <c r="A372" i="16"/>
  <c r="A373" i="16"/>
  <c r="A374" i="16"/>
  <c r="A375" i="16"/>
  <c r="A376" i="16"/>
  <c r="A377" i="16"/>
  <c r="A378" i="16"/>
  <c r="A379" i="16"/>
  <c r="A380" i="16"/>
  <c r="A381" i="16"/>
  <c r="A382" i="16"/>
  <c r="A383" i="16"/>
  <c r="A384" i="16"/>
  <c r="A385" i="16"/>
  <c r="A386" i="16"/>
  <c r="A387" i="16"/>
  <c r="A388" i="16"/>
  <c r="A389" i="16"/>
  <c r="A390" i="16"/>
  <c r="A391" i="16"/>
  <c r="A392" i="16"/>
  <c r="A393" i="16"/>
  <c r="A394" i="16"/>
  <c r="A395" i="16"/>
  <c r="A396" i="16"/>
  <c r="A397" i="16"/>
  <c r="A398" i="16"/>
  <c r="A399" i="16"/>
  <c r="A400" i="16"/>
  <c r="A401" i="16"/>
  <c r="A402" i="16"/>
  <c r="A403" i="16"/>
  <c r="A404" i="16"/>
  <c r="A405" i="16"/>
  <c r="A406" i="16"/>
  <c r="A407" i="16"/>
  <c r="A408" i="16"/>
  <c r="A409" i="16"/>
  <c r="A410" i="16"/>
  <c r="A411" i="16"/>
  <c r="A412" i="16"/>
  <c r="A413" i="16"/>
  <c r="A414" i="16"/>
  <c r="A415" i="16"/>
  <c r="A416" i="16"/>
  <c r="A417" i="16"/>
  <c r="A418" i="16"/>
  <c r="A419" i="16"/>
  <c r="A420" i="16"/>
  <c r="A421" i="16"/>
  <c r="A422" i="16"/>
  <c r="A423" i="16"/>
  <c r="A424" i="16"/>
  <c r="A425" i="16"/>
  <c r="A426" i="16"/>
  <c r="A427" i="16"/>
  <c r="A428" i="16"/>
  <c r="A429" i="16"/>
  <c r="A430" i="16"/>
  <c r="A431" i="16"/>
  <c r="A432" i="16"/>
  <c r="A433" i="16"/>
  <c r="A434" i="16"/>
  <c r="A435" i="16"/>
  <c r="A436" i="16"/>
  <c r="A437" i="16"/>
  <c r="A438" i="16"/>
  <c r="A439" i="16"/>
  <c r="A440" i="16"/>
  <c r="A441" i="16"/>
  <c r="A442" i="16"/>
  <c r="A443" i="16"/>
  <c r="A444" i="16"/>
  <c r="A445" i="16"/>
  <c r="A446" i="16"/>
  <c r="A447" i="16"/>
  <c r="A448" i="16"/>
  <c r="A449" i="16"/>
  <c r="A450" i="16"/>
  <c r="A451" i="16"/>
  <c r="A452" i="16"/>
  <c r="A453" i="16"/>
  <c r="A454" i="16"/>
  <c r="A455" i="16"/>
  <c r="A456" i="16"/>
  <c r="A457" i="16"/>
  <c r="A458" i="16"/>
  <c r="A459" i="16"/>
  <c r="A460" i="16"/>
  <c r="A461" i="16"/>
  <c r="A462" i="16"/>
  <c r="A463" i="16"/>
  <c r="A464" i="16"/>
  <c r="A465" i="16"/>
  <c r="A466" i="16"/>
  <c r="A467" i="16"/>
  <c r="A468" i="16"/>
  <c r="A469" i="16"/>
  <c r="A470" i="16"/>
  <c r="A471" i="16"/>
  <c r="A472" i="16"/>
  <c r="A473" i="16"/>
  <c r="A474" i="16"/>
  <c r="A475" i="16"/>
  <c r="A476" i="16"/>
  <c r="A477" i="16"/>
  <c r="A478" i="16"/>
  <c r="A479" i="16"/>
  <c r="A480" i="16"/>
  <c r="A481" i="16"/>
  <c r="A482" i="16"/>
  <c r="A483" i="16"/>
  <c r="A484" i="16"/>
  <c r="A485" i="16"/>
  <c r="A486" i="16"/>
  <c r="A487" i="16"/>
  <c r="A488" i="16"/>
  <c r="A489" i="16"/>
  <c r="A490" i="16"/>
  <c r="A491" i="16"/>
  <c r="A492" i="16"/>
  <c r="A493" i="16"/>
  <c r="A494" i="16"/>
  <c r="A495" i="16"/>
  <c r="A496" i="16"/>
  <c r="A497" i="16"/>
  <c r="A498" i="16"/>
  <c r="A499" i="16"/>
  <c r="A500" i="16"/>
  <c r="A501" i="16"/>
  <c r="A502" i="16"/>
  <c r="A503" i="16"/>
  <c r="A504" i="16"/>
  <c r="A505" i="16"/>
  <c r="A506" i="16"/>
  <c r="A507" i="16"/>
  <c r="A508" i="16"/>
  <c r="A509" i="16"/>
  <c r="A510" i="16"/>
  <c r="A511" i="16"/>
  <c r="A512" i="16"/>
  <c r="A513" i="16"/>
  <c r="A514" i="16"/>
  <c r="A515" i="16"/>
  <c r="A516" i="16"/>
  <c r="A517" i="16"/>
  <c r="A518" i="16"/>
  <c r="A519" i="16"/>
  <c r="A520" i="16"/>
  <c r="A521" i="16"/>
  <c r="A522" i="16"/>
  <c r="A523" i="16"/>
  <c r="A524" i="16"/>
  <c r="A525" i="16"/>
  <c r="A526" i="16"/>
  <c r="A527" i="16"/>
  <c r="A528" i="16"/>
  <c r="A529" i="16"/>
  <c r="A530" i="16"/>
  <c r="A531" i="16"/>
  <c r="A532" i="16"/>
  <c r="A533" i="16"/>
  <c r="A534" i="16"/>
  <c r="A535" i="16"/>
  <c r="A536" i="16"/>
  <c r="A537" i="16"/>
  <c r="A538" i="16"/>
  <c r="A539" i="16"/>
  <c r="A540" i="16"/>
  <c r="A541" i="16"/>
  <c r="A542" i="16"/>
  <c r="A543" i="16"/>
  <c r="A544" i="16"/>
  <c r="A545" i="16"/>
  <c r="A546" i="16"/>
  <c r="A547" i="16"/>
  <c r="A548" i="16"/>
  <c r="A549" i="16"/>
  <c r="A550" i="16"/>
  <c r="A551" i="16"/>
  <c r="A552" i="16"/>
  <c r="A553" i="16"/>
  <c r="A554" i="16"/>
  <c r="A555" i="16"/>
  <c r="A556" i="16"/>
  <c r="A557" i="16"/>
  <c r="A558" i="16"/>
  <c r="A559" i="16"/>
  <c r="A560" i="16"/>
  <c r="A561" i="16"/>
  <c r="A562" i="16"/>
  <c r="A563" i="16"/>
  <c r="A564" i="16"/>
  <c r="A565" i="16"/>
  <c r="A566" i="16"/>
  <c r="A567" i="16"/>
  <c r="A568" i="16"/>
  <c r="A569" i="16"/>
  <c r="A570" i="16"/>
  <c r="A571" i="16"/>
  <c r="A572" i="16"/>
  <c r="A573" i="16"/>
  <c r="A574" i="16"/>
  <c r="A575" i="16"/>
  <c r="A576" i="16"/>
  <c r="A577" i="16"/>
  <c r="A578" i="16"/>
  <c r="A579" i="16"/>
  <c r="A580" i="16"/>
  <c r="A581" i="16"/>
  <c r="A582" i="16"/>
  <c r="A583" i="16"/>
  <c r="A584" i="16"/>
  <c r="A585" i="16"/>
  <c r="A586" i="16"/>
  <c r="A587" i="16"/>
  <c r="A588" i="16"/>
  <c r="A589" i="16"/>
  <c r="A590" i="16"/>
  <c r="A591" i="16"/>
  <c r="A592" i="16"/>
  <c r="A593" i="16"/>
  <c r="A594" i="16"/>
  <c r="A595" i="16"/>
  <c r="A596" i="16"/>
  <c r="A597" i="16"/>
  <c r="A598" i="16"/>
  <c r="A599" i="16"/>
  <c r="A600" i="16"/>
  <c r="A601" i="16"/>
  <c r="A602" i="16"/>
  <c r="A603" i="16"/>
  <c r="A604" i="16"/>
  <c r="A605" i="16"/>
  <c r="A606" i="16"/>
  <c r="A607" i="16"/>
  <c r="A608" i="16"/>
  <c r="A609" i="16"/>
  <c r="A610" i="16"/>
  <c r="A611" i="16"/>
  <c r="A612" i="16"/>
  <c r="A613" i="16"/>
  <c r="A614" i="16"/>
  <c r="A615" i="16"/>
  <c r="A616" i="16"/>
  <c r="A617" i="16"/>
  <c r="A618" i="16"/>
  <c r="A619" i="16"/>
  <c r="A620" i="16"/>
  <c r="A621" i="16"/>
  <c r="A622" i="16"/>
  <c r="A623" i="16"/>
  <c r="A624" i="16"/>
  <c r="A625" i="16"/>
  <c r="A626" i="16"/>
  <c r="A627" i="16"/>
  <c r="A628" i="16"/>
  <c r="A629" i="16"/>
  <c r="A630" i="16"/>
  <c r="A631" i="16"/>
  <c r="A632" i="16"/>
  <c r="A633" i="16"/>
  <c r="A634" i="16"/>
  <c r="A635" i="16"/>
  <c r="A636" i="16"/>
  <c r="A637" i="16"/>
  <c r="A638" i="16"/>
  <c r="A639" i="16"/>
  <c r="A640" i="16"/>
  <c r="A641" i="16"/>
  <c r="A642" i="16"/>
  <c r="A643" i="16"/>
  <c r="A644" i="16"/>
  <c r="A645" i="16"/>
  <c r="A646" i="16"/>
  <c r="A647" i="16"/>
  <c r="A648" i="16"/>
  <c r="A649" i="16"/>
  <c r="A650" i="16"/>
  <c r="A651" i="16"/>
  <c r="A652" i="16"/>
  <c r="A653" i="16"/>
  <c r="A654" i="16"/>
  <c r="A655" i="16"/>
  <c r="A656" i="16"/>
  <c r="A657" i="16"/>
  <c r="A658" i="16"/>
  <c r="A659" i="16"/>
  <c r="A660" i="16"/>
  <c r="A661" i="16"/>
  <c r="A662" i="16"/>
  <c r="A663" i="16"/>
  <c r="A664" i="16"/>
  <c r="A665" i="16"/>
  <c r="A666" i="16"/>
  <c r="A667" i="16"/>
  <c r="A668" i="16"/>
  <c r="A669" i="16"/>
  <c r="A670" i="16"/>
  <c r="A671" i="16"/>
  <c r="A672" i="16"/>
  <c r="A673" i="16"/>
  <c r="A674" i="16"/>
  <c r="A675" i="16"/>
  <c r="A676" i="16"/>
  <c r="A677" i="16"/>
  <c r="A678" i="16"/>
  <c r="A679" i="16"/>
  <c r="A680" i="16"/>
  <c r="A681" i="16"/>
  <c r="A682" i="16"/>
  <c r="A683" i="16"/>
  <c r="A684" i="16"/>
  <c r="A685" i="16"/>
  <c r="A686" i="16"/>
  <c r="A687" i="16"/>
  <c r="A688" i="16"/>
  <c r="A689" i="16"/>
  <c r="A690" i="16"/>
  <c r="A691" i="16"/>
  <c r="A692" i="16"/>
  <c r="A693" i="16"/>
  <c r="A694" i="16"/>
  <c r="A695" i="16"/>
  <c r="A696" i="16"/>
  <c r="A697" i="16"/>
  <c r="A698" i="16"/>
  <c r="A699" i="16"/>
  <c r="A700" i="16"/>
  <c r="A701" i="16"/>
  <c r="A702" i="16"/>
  <c r="A703" i="16"/>
  <c r="A704" i="16"/>
  <c r="A705" i="16"/>
  <c r="A706" i="16"/>
  <c r="A707" i="16"/>
  <c r="A708" i="16"/>
  <c r="A709" i="16"/>
  <c r="A710" i="16"/>
  <c r="A711" i="16"/>
  <c r="A712" i="16"/>
  <c r="A713" i="16"/>
  <c r="A714" i="16"/>
  <c r="A715" i="16"/>
  <c r="A716" i="16"/>
  <c r="A717" i="16"/>
  <c r="A718" i="16"/>
  <c r="A719" i="16"/>
  <c r="A720" i="16"/>
  <c r="A721" i="16"/>
  <c r="A722" i="16"/>
  <c r="A723" i="16"/>
  <c r="A724" i="16"/>
  <c r="A725" i="16"/>
  <c r="A726" i="16"/>
  <c r="A727" i="16"/>
  <c r="A728" i="16"/>
  <c r="A729" i="16"/>
  <c r="A730" i="16"/>
  <c r="A731" i="16"/>
  <c r="A732" i="16"/>
  <c r="A733" i="16"/>
  <c r="A734" i="16"/>
  <c r="A735" i="16"/>
  <c r="A736" i="16"/>
  <c r="A737" i="16"/>
  <c r="A738" i="16"/>
  <c r="A739" i="16"/>
  <c r="A740" i="16"/>
  <c r="A741" i="16"/>
  <c r="A742" i="16"/>
  <c r="A743" i="16"/>
  <c r="A744" i="16"/>
  <c r="A745" i="16"/>
  <c r="A746" i="16"/>
  <c r="A747" i="16"/>
  <c r="A748" i="16"/>
  <c r="A749" i="16"/>
  <c r="A750" i="16"/>
  <c r="A751" i="16"/>
  <c r="A752" i="16"/>
  <c r="A753" i="16"/>
  <c r="A754" i="16"/>
  <c r="A755" i="16"/>
  <c r="A756" i="16"/>
  <c r="A757" i="16"/>
  <c r="A758" i="16"/>
  <c r="A759" i="16"/>
  <c r="A760" i="16"/>
  <c r="A761" i="16"/>
  <c r="A762" i="16"/>
  <c r="A763" i="16"/>
  <c r="A764" i="16"/>
  <c r="A765" i="16"/>
  <c r="A766" i="16"/>
  <c r="A767" i="16"/>
  <c r="A768" i="16"/>
  <c r="A769" i="16"/>
  <c r="A770" i="16"/>
  <c r="A771" i="16"/>
  <c r="A772" i="16"/>
  <c r="A773" i="16"/>
  <c r="A774" i="16"/>
  <c r="A775" i="16"/>
  <c r="A776" i="16"/>
  <c r="A777" i="16"/>
  <c r="A778" i="16"/>
  <c r="A779" i="16"/>
  <c r="A780" i="16"/>
  <c r="A781" i="16"/>
  <c r="A782" i="16"/>
  <c r="A783" i="16"/>
  <c r="A784" i="16"/>
  <c r="A785" i="16"/>
  <c r="A786" i="16"/>
  <c r="A787" i="16"/>
  <c r="A788" i="16"/>
  <c r="A789" i="16"/>
  <c r="A790" i="16"/>
  <c r="A791" i="16"/>
  <c r="A792" i="16"/>
  <c r="A793" i="16"/>
  <c r="A794" i="16"/>
  <c r="A795" i="16"/>
  <c r="A796" i="16"/>
  <c r="A797" i="16"/>
  <c r="A798" i="16"/>
  <c r="A799" i="16"/>
  <c r="A800" i="16"/>
  <c r="A801" i="16"/>
  <c r="A802" i="16"/>
  <c r="A803" i="16"/>
  <c r="A804" i="16"/>
  <c r="A805" i="16"/>
  <c r="A806" i="16"/>
  <c r="A807" i="16"/>
  <c r="A808" i="16"/>
  <c r="A809" i="16"/>
  <c r="A810" i="16"/>
  <c r="A811" i="16"/>
  <c r="A812" i="16"/>
  <c r="A813" i="16"/>
  <c r="A814" i="16"/>
  <c r="A815" i="16"/>
  <c r="A816" i="16"/>
  <c r="A817" i="16"/>
  <c r="A818" i="16"/>
  <c r="A819" i="16"/>
  <c r="A820" i="16"/>
  <c r="A821" i="16"/>
  <c r="A822" i="16"/>
  <c r="A823" i="16"/>
  <c r="A824" i="16"/>
  <c r="A825" i="16"/>
  <c r="A826" i="16"/>
  <c r="A827" i="16"/>
  <c r="A828" i="16"/>
  <c r="A829" i="16"/>
  <c r="A830" i="16"/>
  <c r="A831" i="16"/>
  <c r="A832" i="16"/>
  <c r="A833" i="16"/>
  <c r="A834" i="16"/>
  <c r="A835" i="16"/>
  <c r="A836" i="16"/>
  <c r="A837" i="16"/>
  <c r="A838" i="16"/>
  <c r="A839" i="16"/>
  <c r="A840" i="16"/>
  <c r="A841" i="16"/>
  <c r="A842" i="16"/>
  <c r="A843" i="16"/>
  <c r="A844" i="16"/>
  <c r="A845" i="16"/>
  <c r="A846" i="16"/>
  <c r="A847" i="16"/>
  <c r="A848" i="16"/>
  <c r="A849" i="16"/>
  <c r="A850" i="16"/>
  <c r="A851" i="16"/>
  <c r="A852" i="16"/>
  <c r="A853" i="16"/>
  <c r="A854" i="16"/>
  <c r="A855" i="16"/>
  <c r="A856" i="16"/>
  <c r="A857" i="16"/>
  <c r="A858" i="16"/>
  <c r="A859" i="16"/>
  <c r="A860" i="16"/>
  <c r="A861" i="16"/>
  <c r="A862" i="16"/>
  <c r="A863" i="16"/>
  <c r="A864" i="16"/>
  <c r="A865" i="16"/>
  <c r="A866" i="16"/>
  <c r="A867" i="16"/>
  <c r="A868" i="16"/>
  <c r="A869" i="16"/>
  <c r="A870" i="16"/>
  <c r="A871" i="16"/>
  <c r="A872" i="16"/>
  <c r="A873" i="16"/>
  <c r="A874" i="16"/>
  <c r="A875" i="16"/>
  <c r="A876" i="16"/>
  <c r="A877" i="16"/>
  <c r="A878" i="16"/>
  <c r="A879" i="16"/>
  <c r="A880" i="16"/>
  <c r="A881" i="16"/>
  <c r="A882" i="16"/>
  <c r="A883" i="16"/>
  <c r="A884" i="16"/>
  <c r="A885" i="16"/>
  <c r="A886" i="16"/>
  <c r="A887" i="16"/>
  <c r="A888" i="16"/>
  <c r="A889" i="16"/>
  <c r="A890" i="16"/>
  <c r="A891" i="16"/>
  <c r="A892" i="16"/>
  <c r="A893" i="16"/>
  <c r="A894" i="16"/>
  <c r="A895" i="16"/>
  <c r="A896" i="16"/>
  <c r="A897" i="16"/>
  <c r="A898" i="16"/>
  <c r="A899" i="16"/>
  <c r="A900" i="16"/>
  <c r="A901" i="16"/>
  <c r="A902" i="16"/>
  <c r="A903" i="16"/>
  <c r="A904" i="16"/>
  <c r="A905" i="16"/>
  <c r="A906" i="16"/>
  <c r="A907" i="16"/>
  <c r="A908" i="16"/>
  <c r="A909" i="16"/>
  <c r="A910" i="16"/>
  <c r="A911" i="16"/>
  <c r="A912" i="16"/>
  <c r="A913" i="16"/>
  <c r="A914" i="16"/>
  <c r="A915" i="16"/>
  <c r="A916" i="16"/>
  <c r="A917" i="16"/>
  <c r="A918" i="16"/>
  <c r="A919" i="16"/>
  <c r="A920" i="16"/>
  <c r="A921" i="16"/>
  <c r="A922" i="16"/>
  <c r="A923" i="16"/>
  <c r="A924" i="16"/>
  <c r="A925" i="16"/>
  <c r="A926" i="16"/>
  <c r="A927" i="16"/>
  <c r="A928" i="16"/>
  <c r="A929" i="16"/>
  <c r="A930" i="16"/>
  <c r="A931" i="16"/>
  <c r="A932" i="16"/>
  <c r="A933" i="16"/>
  <c r="A934" i="16"/>
  <c r="A935" i="16"/>
  <c r="A936" i="16"/>
  <c r="A937" i="16"/>
  <c r="A938" i="16"/>
  <c r="A939" i="16"/>
  <c r="A940" i="16"/>
  <c r="A941" i="16"/>
  <c r="A942" i="16"/>
  <c r="A943" i="16"/>
  <c r="A944" i="16"/>
  <c r="A945" i="16"/>
  <c r="A946" i="16"/>
  <c r="A947" i="16"/>
  <c r="A948" i="16"/>
  <c r="A949" i="16"/>
  <c r="A950" i="16"/>
  <c r="A951" i="16"/>
  <c r="A952" i="16"/>
  <c r="A953" i="16"/>
  <c r="A954" i="16"/>
  <c r="A955" i="16"/>
  <c r="A956" i="16"/>
  <c r="A957" i="16"/>
  <c r="A958" i="16"/>
  <c r="A959" i="16"/>
  <c r="A960" i="16"/>
  <c r="A961" i="16"/>
  <c r="A962" i="16"/>
  <c r="A963" i="16"/>
  <c r="A964" i="16"/>
  <c r="A965" i="16"/>
  <c r="A966" i="16"/>
  <c r="A967" i="16"/>
  <c r="A968" i="16"/>
  <c r="A969" i="16"/>
  <c r="A970" i="16"/>
  <c r="A971" i="16"/>
  <c r="A972" i="16"/>
  <c r="A973" i="16"/>
  <c r="A974" i="16"/>
  <c r="A975" i="16"/>
  <c r="A976" i="16"/>
  <c r="A977" i="16"/>
  <c r="A978" i="16"/>
  <c r="A979" i="16"/>
  <c r="A980" i="16"/>
  <c r="A981" i="16"/>
  <c r="A982" i="16"/>
  <c r="A983" i="16"/>
  <c r="A984" i="16"/>
  <c r="A985" i="16"/>
  <c r="A986" i="16"/>
  <c r="A987" i="16"/>
  <c r="A988" i="16"/>
  <c r="A989" i="16"/>
  <c r="A990" i="16"/>
  <c r="A991" i="16"/>
  <c r="A992" i="16"/>
  <c r="A993" i="16"/>
  <c r="A994" i="16"/>
  <c r="A995" i="16"/>
  <c r="A996" i="16"/>
  <c r="A997" i="16"/>
  <c r="A998" i="16"/>
  <c r="A999" i="16"/>
  <c r="A1000" i="16"/>
  <c r="A1001" i="16"/>
  <c r="A1002" i="16"/>
  <c r="A1003" i="16"/>
  <c r="A1004" i="16"/>
  <c r="A1005" i="16"/>
  <c r="A1006" i="16"/>
  <c r="A1007" i="16"/>
  <c r="A1008" i="16"/>
  <c r="A1009" i="16"/>
  <c r="A1010" i="16"/>
  <c r="A1011" i="16"/>
  <c r="A1012" i="16"/>
  <c r="A1013" i="16"/>
  <c r="A1014" i="16"/>
  <c r="A1015" i="16"/>
  <c r="A1016" i="16"/>
  <c r="A1017" i="16"/>
  <c r="A1018" i="16"/>
  <c r="A1019" i="16"/>
  <c r="A1020" i="16"/>
  <c r="A1021" i="16"/>
  <c r="A1022" i="16"/>
  <c r="A1023" i="16"/>
  <c r="A1024" i="16"/>
  <c r="A1025" i="16"/>
  <c r="A1026" i="16"/>
  <c r="A1027" i="16"/>
  <c r="A1028" i="16"/>
  <c r="A1029" i="16"/>
  <c r="A1030" i="16"/>
  <c r="A1031" i="16"/>
  <c r="A1032" i="16"/>
  <c r="A1033" i="16"/>
  <c r="A1034" i="16"/>
  <c r="A1035" i="16"/>
  <c r="A1036" i="16"/>
  <c r="A1037" i="16"/>
  <c r="A1038" i="16"/>
  <c r="A1039" i="16"/>
  <c r="A1040" i="16"/>
  <c r="A1041" i="16"/>
  <c r="A1042" i="16"/>
  <c r="A1043" i="16"/>
  <c r="A1044" i="16"/>
  <c r="A1045" i="16"/>
  <c r="A1046" i="16"/>
  <c r="A1047" i="16"/>
  <c r="A1048" i="16"/>
  <c r="A1049" i="16"/>
  <c r="A1050" i="16"/>
  <c r="A1051" i="16"/>
  <c r="A1052" i="16"/>
  <c r="A1053" i="16"/>
  <c r="A1054" i="16"/>
  <c r="A1055" i="16"/>
  <c r="A1056" i="16"/>
  <c r="A1057" i="16"/>
  <c r="A1058" i="16"/>
  <c r="A1059" i="16"/>
  <c r="A1060" i="16"/>
  <c r="A1061" i="16"/>
  <c r="A1062" i="16"/>
  <c r="A1063" i="16"/>
  <c r="A1064" i="16"/>
  <c r="A1065" i="16"/>
  <c r="A1066" i="16"/>
  <c r="A1067" i="16"/>
  <c r="A1068" i="16"/>
  <c r="A1069" i="16"/>
  <c r="A1070" i="16"/>
  <c r="A1071" i="16"/>
  <c r="A1072" i="16"/>
  <c r="A1073" i="16"/>
  <c r="A1074" i="16"/>
  <c r="A1075" i="16"/>
  <c r="A1076" i="16"/>
  <c r="A1077" i="16"/>
  <c r="A1078" i="16"/>
  <c r="A1079" i="16"/>
  <c r="A1080" i="16"/>
  <c r="A1081" i="16"/>
  <c r="A1082" i="16"/>
  <c r="A1083" i="16"/>
  <c r="A1084" i="16"/>
  <c r="A1085" i="16"/>
  <c r="A1086" i="16"/>
  <c r="A1087" i="16"/>
  <c r="A1088" i="16"/>
  <c r="A1089" i="16"/>
  <c r="A1090" i="16"/>
  <c r="A1091" i="16"/>
  <c r="A1092" i="16"/>
  <c r="A1093" i="16"/>
  <c r="A1094" i="16"/>
  <c r="A1095" i="16"/>
  <c r="A1096" i="16"/>
  <c r="A1097" i="16"/>
  <c r="A1098" i="16"/>
  <c r="A1099" i="16"/>
  <c r="A1100" i="16"/>
  <c r="A1101" i="16"/>
  <c r="A1102" i="16"/>
  <c r="A1103" i="16"/>
  <c r="A1104" i="16"/>
  <c r="A1105" i="16"/>
  <c r="A1106" i="16"/>
  <c r="A1107" i="16"/>
  <c r="A1108" i="16"/>
  <c r="A1109" i="16"/>
  <c r="A1110" i="16"/>
  <c r="A1111" i="16"/>
  <c r="A1112" i="16"/>
  <c r="A1113" i="16"/>
  <c r="A1114" i="16"/>
  <c r="A1115" i="16"/>
  <c r="A1116" i="16"/>
  <c r="A1117" i="16"/>
  <c r="A1118" i="16"/>
  <c r="A1119" i="16"/>
  <c r="A1120" i="16"/>
  <c r="A1121" i="16"/>
  <c r="A1122" i="16"/>
  <c r="A1123" i="16"/>
  <c r="A1124" i="16"/>
  <c r="A1125" i="16"/>
  <c r="A1126" i="16"/>
  <c r="A1127" i="16"/>
  <c r="A1128" i="16"/>
  <c r="A1129" i="16"/>
  <c r="A1130" i="16"/>
  <c r="A1131" i="16"/>
  <c r="A1132" i="16"/>
  <c r="A1133" i="16"/>
  <c r="A1134" i="16"/>
  <c r="A1135" i="16"/>
  <c r="A1136" i="16"/>
  <c r="A1137" i="16"/>
  <c r="A1138" i="16"/>
  <c r="A1139" i="16"/>
  <c r="A1140" i="16"/>
  <c r="A1141" i="16"/>
  <c r="A1142" i="16"/>
  <c r="A1143" i="16"/>
  <c r="A1144" i="16"/>
  <c r="A1145" i="16"/>
  <c r="A1146" i="16"/>
  <c r="A1147" i="16"/>
  <c r="A1148" i="16"/>
  <c r="A1149" i="16"/>
  <c r="A1150" i="16"/>
  <c r="A1151" i="16"/>
  <c r="A1152" i="16"/>
  <c r="A1153" i="16"/>
  <c r="A1154" i="16"/>
  <c r="A1155" i="16"/>
  <c r="A1156" i="16"/>
  <c r="A1157" i="16"/>
  <c r="A1158" i="16"/>
  <c r="A1159" i="16"/>
  <c r="A1160" i="16"/>
  <c r="A1161" i="16"/>
  <c r="A1162" i="16"/>
  <c r="A1163" i="16"/>
  <c r="A1164" i="16"/>
  <c r="A1165" i="16"/>
  <c r="A1166" i="16"/>
  <c r="A1167" i="16"/>
  <c r="A1168" i="16"/>
  <c r="A1169" i="16"/>
  <c r="A1170" i="16"/>
  <c r="A1171" i="16"/>
  <c r="A1172" i="16"/>
  <c r="A1173" i="16"/>
  <c r="A1174" i="16"/>
  <c r="A1175" i="16"/>
  <c r="A1176" i="16"/>
  <c r="A1177" i="16"/>
  <c r="A1178" i="16"/>
  <c r="A1179" i="16"/>
  <c r="A1180" i="16"/>
  <c r="A1181" i="16"/>
  <c r="A1182" i="16"/>
  <c r="A1183" i="16"/>
  <c r="A1184" i="16"/>
  <c r="A1185" i="16"/>
  <c r="A1186" i="16"/>
  <c r="A1187" i="16"/>
  <c r="A1188" i="16"/>
  <c r="A1189" i="16"/>
  <c r="A1190" i="16"/>
  <c r="A1191" i="16"/>
  <c r="A1192" i="16"/>
  <c r="A1193" i="16"/>
  <c r="A1194" i="16"/>
  <c r="A1195" i="16"/>
  <c r="A1196" i="16"/>
  <c r="A1197" i="16"/>
  <c r="A1198" i="16"/>
  <c r="A1199" i="16"/>
  <c r="A1200" i="16"/>
  <c r="A1201" i="16"/>
  <c r="A1202" i="16"/>
  <c r="A1203" i="16"/>
  <c r="A1204" i="16"/>
  <c r="A1205" i="16"/>
  <c r="A1206" i="16"/>
  <c r="A1207" i="16"/>
  <c r="A1208" i="16"/>
  <c r="A1209" i="16"/>
  <c r="A1210" i="16"/>
  <c r="A1211" i="16"/>
  <c r="A1212" i="16"/>
  <c r="A1213" i="16"/>
  <c r="A1214" i="16"/>
  <c r="A1215" i="16"/>
  <c r="A1216" i="16"/>
  <c r="A1217" i="16"/>
  <c r="A1218" i="16"/>
  <c r="A1219" i="16"/>
  <c r="A1220" i="16"/>
  <c r="A1221" i="16"/>
  <c r="A1222" i="16"/>
  <c r="A1223" i="16"/>
  <c r="A1224" i="16"/>
  <c r="A1225" i="16"/>
  <c r="A1226" i="16"/>
  <c r="A1227" i="16"/>
  <c r="A1228" i="16"/>
  <c r="A1229" i="16"/>
  <c r="A1230" i="16"/>
  <c r="A1231" i="16"/>
  <c r="A1232" i="16"/>
  <c r="A1233" i="16"/>
  <c r="A1234" i="16"/>
  <c r="A1235" i="16"/>
  <c r="A1236" i="16"/>
  <c r="A1237" i="16"/>
  <c r="A1238" i="16"/>
  <c r="A1239" i="16"/>
  <c r="A1240" i="16"/>
  <c r="A1241" i="16"/>
  <c r="A1242" i="16"/>
  <c r="A1243" i="16"/>
  <c r="A1244" i="16"/>
  <c r="A1245" i="16"/>
  <c r="A1246" i="16"/>
  <c r="A1247" i="16"/>
  <c r="A1248" i="16"/>
  <c r="A1249" i="16"/>
  <c r="A1250" i="16"/>
  <c r="A1251" i="16"/>
  <c r="A1252" i="16"/>
  <c r="A1253" i="16"/>
  <c r="A1254" i="16"/>
  <c r="A1255" i="16"/>
  <c r="A1256" i="16"/>
  <c r="A1257" i="16"/>
  <c r="A1258" i="16"/>
  <c r="A1259" i="16"/>
  <c r="A1260" i="16"/>
  <c r="A1261" i="16"/>
  <c r="A1262" i="16"/>
  <c r="A1263" i="16"/>
  <c r="A1264" i="16"/>
  <c r="A1265" i="16"/>
  <c r="A1266" i="16"/>
  <c r="A1267" i="16"/>
  <c r="A1268" i="16"/>
  <c r="A1269" i="16"/>
  <c r="A1270" i="16"/>
  <c r="A1271" i="16"/>
  <c r="A1272" i="16"/>
  <c r="A1273" i="16"/>
  <c r="A1274" i="16"/>
  <c r="A1275" i="16"/>
  <c r="A1276" i="16"/>
  <c r="A1277" i="16"/>
  <c r="A1278" i="16"/>
  <c r="A1279" i="16"/>
  <c r="A1280" i="16"/>
  <c r="A1281" i="16"/>
  <c r="A1282" i="16"/>
  <c r="A1283" i="16"/>
  <c r="A1284" i="16"/>
  <c r="A1285" i="16"/>
  <c r="A1286" i="16"/>
  <c r="A1287" i="16"/>
  <c r="A1288" i="16"/>
  <c r="A1289" i="16"/>
  <c r="A1290" i="16"/>
  <c r="A1291" i="16"/>
  <c r="A1292" i="16"/>
  <c r="A1293" i="16"/>
  <c r="A1294" i="16"/>
  <c r="A1295" i="16"/>
  <c r="A1296" i="16"/>
  <c r="A1297" i="16"/>
  <c r="A1298" i="16"/>
  <c r="A1299" i="16"/>
  <c r="A1300" i="16"/>
  <c r="A1301" i="16"/>
  <c r="A1302" i="16"/>
  <c r="A1303" i="16"/>
  <c r="A1304" i="16"/>
  <c r="A1305" i="16"/>
  <c r="A1306" i="16"/>
  <c r="A1307" i="16"/>
  <c r="A1308" i="16"/>
  <c r="A1309" i="16"/>
  <c r="A1310" i="16"/>
  <c r="A1311" i="16"/>
  <c r="A1312" i="16"/>
  <c r="A1313" i="16"/>
  <c r="A1314" i="16"/>
  <c r="A1315" i="16"/>
  <c r="A1316" i="16"/>
  <c r="A1317" i="16"/>
  <c r="A1318" i="16"/>
  <c r="A1319" i="16"/>
  <c r="A1320" i="16"/>
  <c r="A1321" i="16"/>
  <c r="A1322" i="16"/>
  <c r="A1323" i="16"/>
  <c r="A1324" i="16"/>
  <c r="A1325" i="16"/>
  <c r="A1326" i="16"/>
  <c r="A1327" i="16"/>
  <c r="A1328" i="16"/>
  <c r="A1329" i="16"/>
  <c r="A1330" i="16"/>
  <c r="A1331" i="16"/>
  <c r="A1332" i="16"/>
  <c r="A1333" i="16"/>
  <c r="A1334" i="16"/>
  <c r="A1335" i="16"/>
  <c r="A1336" i="16"/>
  <c r="A1337" i="16"/>
  <c r="A1338" i="16"/>
  <c r="A1339" i="16"/>
  <c r="A1340" i="16"/>
  <c r="A1341" i="16"/>
  <c r="A1342" i="16"/>
  <c r="A1343" i="16"/>
  <c r="A1344" i="16"/>
  <c r="A1345" i="16"/>
  <c r="A1346" i="16"/>
  <c r="A1347" i="16"/>
  <c r="A1348" i="16"/>
  <c r="A1349" i="16"/>
  <c r="A1350" i="16"/>
  <c r="A1351" i="16"/>
  <c r="A1352" i="16"/>
  <c r="A1353" i="16"/>
  <c r="A1354" i="16"/>
  <c r="A1355" i="16"/>
  <c r="A1356" i="16"/>
  <c r="A1357" i="16"/>
  <c r="A1358" i="16"/>
  <c r="A1359" i="16"/>
  <c r="A1360" i="16"/>
  <c r="A1361" i="16"/>
  <c r="A1362" i="16"/>
  <c r="A1363" i="16"/>
  <c r="A1364" i="16"/>
  <c r="A1365" i="16"/>
  <c r="A1366" i="16"/>
  <c r="A1367" i="16"/>
  <c r="A1368" i="16"/>
  <c r="A1369" i="16"/>
  <c r="A1370" i="16"/>
  <c r="A1371" i="16"/>
  <c r="A1372" i="16"/>
  <c r="A1373" i="16"/>
  <c r="A1374" i="16"/>
  <c r="A1375" i="16"/>
  <c r="A1376" i="16"/>
  <c r="A1377" i="16"/>
  <c r="A1378" i="16"/>
  <c r="A1379" i="16"/>
  <c r="A1380" i="16"/>
  <c r="A1381" i="16"/>
  <c r="A1382" i="16"/>
  <c r="A1383" i="16"/>
  <c r="A1384" i="16"/>
  <c r="A1385" i="16"/>
  <c r="A1386" i="16"/>
  <c r="A1387" i="16"/>
  <c r="A1388" i="16"/>
  <c r="A1389" i="16"/>
  <c r="A1390" i="16"/>
  <c r="A1391" i="16"/>
  <c r="A1392" i="16"/>
  <c r="A1393" i="16"/>
  <c r="A1394" i="16"/>
  <c r="A1395" i="16"/>
  <c r="A1396" i="16"/>
  <c r="A1397" i="16"/>
  <c r="A1398" i="16"/>
  <c r="A1399" i="16"/>
  <c r="A1400" i="16"/>
  <c r="A1401" i="16"/>
  <c r="A1402" i="16"/>
  <c r="A1403" i="16"/>
  <c r="A1404" i="16"/>
  <c r="A1405" i="16"/>
  <c r="A1406" i="16"/>
  <c r="A1407" i="16"/>
  <c r="A1408" i="16"/>
  <c r="A1409" i="16"/>
  <c r="A1410" i="16"/>
  <c r="A1411" i="16"/>
  <c r="A1412" i="16"/>
  <c r="A1413" i="16"/>
  <c r="A1414" i="16"/>
  <c r="A1415" i="16"/>
  <c r="A1416" i="16"/>
  <c r="A1417" i="16"/>
  <c r="A1418" i="16"/>
  <c r="A1419" i="16"/>
  <c r="A1420" i="16"/>
  <c r="A1421" i="16"/>
  <c r="A1422" i="16"/>
  <c r="A1423" i="16"/>
  <c r="A1424" i="16"/>
  <c r="A1425" i="16"/>
  <c r="A1426" i="16"/>
  <c r="A1427" i="16"/>
  <c r="A1428" i="16"/>
  <c r="A1429" i="16"/>
  <c r="A1430" i="16"/>
  <c r="A1431" i="16"/>
  <c r="A1432" i="16"/>
  <c r="A1433" i="16"/>
  <c r="A1434" i="16"/>
  <c r="A1435" i="16"/>
  <c r="A1436" i="16"/>
  <c r="A1437" i="16"/>
  <c r="A1438" i="16"/>
  <c r="A1439" i="16"/>
  <c r="A1440" i="16"/>
  <c r="A1441" i="16"/>
  <c r="A1442" i="16"/>
  <c r="A1443" i="16"/>
  <c r="A1444" i="16"/>
  <c r="A1445" i="16"/>
  <c r="A1446" i="16"/>
  <c r="A1447" i="16"/>
  <c r="A1448" i="16"/>
  <c r="A1449" i="16"/>
  <c r="A1450" i="16"/>
  <c r="A1451" i="16"/>
  <c r="A1452" i="16"/>
  <c r="A1453" i="16"/>
  <c r="A1454" i="16"/>
  <c r="A1455" i="16"/>
  <c r="A1456" i="16"/>
  <c r="A1457" i="16"/>
  <c r="A1458" i="16"/>
  <c r="A1459" i="16"/>
  <c r="A1460" i="16"/>
  <c r="A1461" i="16"/>
  <c r="A1462" i="16"/>
  <c r="A1463" i="16"/>
  <c r="A1464" i="16"/>
  <c r="A1465" i="16"/>
  <c r="A1466" i="16"/>
  <c r="A1467" i="16"/>
  <c r="A1468" i="16"/>
  <c r="A1469" i="16"/>
  <c r="A1470" i="16"/>
  <c r="A1471" i="16"/>
  <c r="A1472" i="16"/>
  <c r="A1473" i="16"/>
  <c r="A1474" i="16"/>
  <c r="A1475" i="16"/>
  <c r="A1476" i="16"/>
  <c r="A1477" i="16"/>
  <c r="A1478" i="16"/>
  <c r="A1479" i="16"/>
  <c r="A1480" i="16"/>
  <c r="A1481" i="16"/>
  <c r="A1482" i="16"/>
  <c r="A1483" i="16"/>
  <c r="A1484" i="16"/>
  <c r="A1485" i="16"/>
  <c r="A1486" i="16"/>
  <c r="A1487" i="16"/>
  <c r="A1488" i="16"/>
  <c r="A1489" i="16"/>
  <c r="A1490" i="16"/>
  <c r="A1491" i="16"/>
  <c r="A1492" i="16"/>
  <c r="A1493" i="16"/>
  <c r="A1494" i="16"/>
  <c r="A1495" i="16"/>
  <c r="A1496" i="16"/>
  <c r="A1497" i="16"/>
  <c r="A1498" i="16"/>
  <c r="A1499" i="16"/>
  <c r="A1500" i="16"/>
  <c r="A1501" i="16"/>
  <c r="A1502" i="16"/>
  <c r="A1503" i="16"/>
  <c r="A1504" i="16"/>
  <c r="A1505" i="16"/>
  <c r="A1506" i="16"/>
  <c r="A1507" i="16"/>
  <c r="A1508" i="16"/>
  <c r="A1509" i="16"/>
  <c r="A1510" i="16"/>
  <c r="A1511" i="16"/>
  <c r="A1512" i="16"/>
  <c r="A1513" i="16"/>
  <c r="A1514" i="16"/>
  <c r="A1515" i="16"/>
  <c r="A1516" i="16"/>
  <c r="A1517" i="16"/>
  <c r="A1518" i="16"/>
  <c r="A1519" i="16"/>
  <c r="A1520" i="16"/>
  <c r="A1521" i="16"/>
  <c r="A1522" i="16"/>
  <c r="A1523" i="16"/>
  <c r="A1524" i="16"/>
  <c r="A1525" i="16"/>
  <c r="A1526" i="16"/>
  <c r="A1527" i="16"/>
  <c r="A1528" i="16"/>
  <c r="A1529" i="16"/>
  <c r="A1530" i="16"/>
  <c r="A1531" i="16"/>
  <c r="A1532" i="16"/>
  <c r="A1533" i="16"/>
  <c r="A1534" i="16"/>
  <c r="A1535" i="16"/>
  <c r="A1536" i="16"/>
  <c r="A1537" i="16"/>
  <c r="A1538" i="16"/>
  <c r="A1539" i="16"/>
  <c r="A1540" i="16"/>
  <c r="A1541" i="16"/>
  <c r="A1542" i="16"/>
  <c r="A1543" i="16"/>
  <c r="A1544" i="16"/>
  <c r="A1545" i="16"/>
  <c r="A1546" i="16"/>
  <c r="A1547" i="16"/>
  <c r="A1548" i="16"/>
  <c r="A1549" i="16"/>
  <c r="A1550" i="16"/>
  <c r="A1551" i="16"/>
  <c r="A1552" i="16"/>
  <c r="A1553" i="16"/>
  <c r="A1554" i="16"/>
  <c r="A1555" i="16"/>
  <c r="A1556" i="16"/>
  <c r="A1557" i="16"/>
  <c r="A1558" i="16"/>
  <c r="A1559" i="16"/>
  <c r="A1560" i="16"/>
  <c r="A1561" i="16"/>
  <c r="A1562" i="16"/>
  <c r="A1563" i="16"/>
  <c r="A1564" i="16"/>
  <c r="A1565" i="16"/>
  <c r="A1566" i="16"/>
  <c r="A1567" i="16"/>
  <c r="A1568" i="16"/>
  <c r="A1569" i="16"/>
  <c r="A1570" i="16"/>
  <c r="A1571" i="16"/>
  <c r="A1572" i="16"/>
  <c r="A1573" i="16"/>
  <c r="A1574" i="16"/>
  <c r="A1575" i="16"/>
  <c r="A1576" i="16"/>
  <c r="A1577" i="16"/>
  <c r="A1578" i="16"/>
  <c r="A1579" i="16"/>
  <c r="A1580" i="16"/>
  <c r="A1581" i="16"/>
  <c r="A1582" i="16"/>
  <c r="A1583" i="16"/>
  <c r="A1584" i="16"/>
  <c r="A1585" i="16"/>
  <c r="A1586" i="16"/>
  <c r="A1587" i="16"/>
  <c r="A1588" i="16"/>
  <c r="A1589" i="16"/>
  <c r="A1590" i="16"/>
  <c r="A1591" i="16"/>
  <c r="A1592" i="16"/>
  <c r="A1593" i="16"/>
  <c r="A1594" i="16"/>
  <c r="A1595" i="16"/>
  <c r="A1596" i="16"/>
  <c r="A1597" i="16"/>
  <c r="A1598" i="16"/>
  <c r="A1599" i="16"/>
  <c r="A1600" i="16"/>
  <c r="A1601" i="16"/>
  <c r="A1602" i="16"/>
  <c r="A1603" i="16"/>
  <c r="A1604" i="16"/>
  <c r="A1605" i="16"/>
  <c r="A1606" i="16"/>
  <c r="A1607" i="16"/>
  <c r="A1608" i="16"/>
  <c r="A1609" i="16"/>
  <c r="A1610" i="16"/>
  <c r="A1611" i="16"/>
  <c r="A1612" i="16"/>
  <c r="A1613" i="16"/>
  <c r="A1614" i="16"/>
  <c r="A1615" i="16"/>
  <c r="A1616" i="16"/>
  <c r="A1617" i="16"/>
  <c r="A1618" i="16"/>
  <c r="A1619" i="16"/>
  <c r="A1620" i="16"/>
  <c r="A1621" i="16"/>
  <c r="A1622" i="16"/>
  <c r="A1623" i="16"/>
  <c r="A1624" i="16"/>
  <c r="A1625" i="16"/>
  <c r="A1626" i="16"/>
  <c r="A1627" i="16"/>
  <c r="A1628" i="16"/>
  <c r="A1629" i="16"/>
  <c r="A1630" i="16"/>
  <c r="A1631" i="16"/>
  <c r="A1632" i="16"/>
  <c r="A1633" i="16"/>
  <c r="A1634" i="16"/>
  <c r="A1635" i="16"/>
  <c r="A1636" i="16"/>
  <c r="A1637" i="16"/>
  <c r="A1638" i="16"/>
  <c r="A1639" i="16"/>
  <c r="A1640" i="16"/>
  <c r="A1641" i="16"/>
  <c r="A1642" i="16"/>
  <c r="A1643" i="16"/>
  <c r="A1644" i="16"/>
  <c r="A1645" i="16"/>
  <c r="A1646" i="16"/>
  <c r="A1647" i="16"/>
  <c r="A1648" i="16"/>
  <c r="A1649" i="16"/>
  <c r="A1650" i="16"/>
  <c r="A1651" i="16"/>
  <c r="A1652" i="16"/>
  <c r="A1653" i="16"/>
  <c r="A1654" i="16"/>
  <c r="A1655" i="16"/>
  <c r="A1656" i="16"/>
  <c r="A1657" i="16"/>
  <c r="A1658" i="16"/>
  <c r="A1659" i="16"/>
  <c r="A1660" i="16"/>
  <c r="A1661" i="16"/>
  <c r="A1662" i="16"/>
  <c r="A1663" i="16"/>
  <c r="A1664" i="16"/>
  <c r="A1665" i="16"/>
  <c r="A1666" i="16"/>
  <c r="A1667" i="16"/>
  <c r="A1668" i="16"/>
  <c r="A1669" i="16"/>
  <c r="A1670" i="16"/>
  <c r="A1671" i="16"/>
  <c r="A1672" i="16"/>
  <c r="A1673" i="16"/>
  <c r="A1674" i="16"/>
  <c r="A1675" i="16"/>
  <c r="A1676" i="16"/>
  <c r="A1677" i="16"/>
  <c r="A1678" i="16"/>
  <c r="A1679" i="16"/>
  <c r="A1680" i="16"/>
  <c r="A1681" i="16"/>
  <c r="A1682" i="16"/>
  <c r="A1683" i="16"/>
  <c r="A1684" i="16"/>
  <c r="A1685" i="16"/>
  <c r="A1686" i="16"/>
  <c r="A1687" i="16"/>
  <c r="A1688" i="16"/>
  <c r="A1689" i="16"/>
  <c r="A1690" i="16"/>
  <c r="A1691" i="16"/>
  <c r="A1692" i="16"/>
  <c r="A1693" i="16"/>
  <c r="A1694" i="16"/>
  <c r="A1695" i="16"/>
  <c r="A1696" i="16"/>
  <c r="A1697" i="16"/>
  <c r="A1698" i="16"/>
  <c r="A1699" i="16"/>
  <c r="A1700" i="16"/>
  <c r="A1701" i="16"/>
  <c r="A1702" i="16"/>
  <c r="A1703" i="16"/>
  <c r="A1704" i="16"/>
  <c r="A1705" i="16"/>
  <c r="A1706" i="16"/>
  <c r="A1707" i="16"/>
  <c r="A1708" i="16"/>
  <c r="A1709" i="16"/>
  <c r="A1710" i="16"/>
  <c r="A1711" i="16"/>
  <c r="A1712" i="16"/>
  <c r="A1713" i="16"/>
  <c r="A1714" i="16"/>
  <c r="A1715" i="16"/>
  <c r="A1716" i="16"/>
  <c r="A1717" i="16"/>
  <c r="A1718" i="16"/>
  <c r="A1719" i="16"/>
  <c r="A1720" i="16"/>
  <c r="A1721" i="16"/>
  <c r="A1722" i="16"/>
  <c r="A1723" i="16"/>
  <c r="A1724" i="16"/>
  <c r="A1725" i="16"/>
  <c r="A1726" i="16"/>
  <c r="A1727" i="16"/>
  <c r="A1728" i="16"/>
  <c r="A1729" i="16"/>
  <c r="A1730" i="16"/>
  <c r="A1731" i="16"/>
  <c r="A1732" i="16"/>
  <c r="A1733" i="16"/>
  <c r="A1734" i="16"/>
  <c r="A1735" i="16"/>
  <c r="A1736" i="16"/>
  <c r="A1737" i="16"/>
  <c r="A1738" i="16"/>
  <c r="A1739" i="16"/>
  <c r="A1740" i="16"/>
  <c r="A1741" i="16"/>
  <c r="A1742" i="16"/>
  <c r="A1743" i="16"/>
  <c r="A1744" i="16"/>
  <c r="A1745" i="16"/>
  <c r="A1746" i="16"/>
  <c r="A1747" i="16"/>
  <c r="A1748" i="16"/>
  <c r="A1749" i="16"/>
  <c r="A1750" i="16"/>
  <c r="A1751" i="16"/>
  <c r="A1752" i="16"/>
  <c r="A1753" i="16"/>
  <c r="A1754" i="16"/>
  <c r="A1755" i="16"/>
  <c r="A1756" i="16"/>
  <c r="A1757" i="16"/>
  <c r="A1758" i="16"/>
  <c r="A1759" i="16"/>
  <c r="A1760" i="16"/>
  <c r="A1761" i="16"/>
  <c r="A1762" i="16"/>
  <c r="A1763" i="16"/>
  <c r="A1764" i="16"/>
  <c r="A1765" i="16"/>
  <c r="A1766" i="16"/>
  <c r="A1767" i="16"/>
  <c r="A1768" i="16"/>
  <c r="A1769" i="16"/>
  <c r="A1770" i="16"/>
  <c r="A1771" i="16"/>
  <c r="A1772" i="16"/>
  <c r="A1773" i="16"/>
  <c r="A1774" i="16"/>
  <c r="A1775" i="16"/>
  <c r="A1776" i="16"/>
  <c r="A1777" i="16"/>
  <c r="A1778" i="16"/>
  <c r="A1779" i="16"/>
  <c r="A1780" i="16"/>
  <c r="A1781" i="16"/>
  <c r="A1782" i="16"/>
  <c r="A1783" i="16"/>
  <c r="A1784" i="16"/>
  <c r="A1785" i="16"/>
  <c r="A1786" i="16"/>
  <c r="A1787" i="16"/>
  <c r="A1788" i="16"/>
  <c r="A1789" i="16"/>
  <c r="A1790" i="16"/>
  <c r="A1791" i="16"/>
  <c r="A1792" i="16"/>
  <c r="A1793" i="16"/>
  <c r="A1794" i="16"/>
  <c r="A1795" i="16"/>
  <c r="A1796" i="16"/>
  <c r="A1797" i="16"/>
  <c r="A1798" i="16"/>
  <c r="A1799" i="16"/>
  <c r="A1800" i="16"/>
  <c r="A1801" i="16"/>
  <c r="A1802" i="16"/>
  <c r="A1803" i="16"/>
  <c r="A1804" i="16"/>
  <c r="A1805" i="16"/>
  <c r="A1806" i="16"/>
  <c r="A1807" i="16"/>
  <c r="A1808" i="16"/>
  <c r="A1809" i="16"/>
  <c r="A1810" i="16"/>
  <c r="A1811" i="16"/>
  <c r="A1812" i="16"/>
  <c r="A1813" i="16"/>
  <c r="A1814" i="16"/>
  <c r="A1815" i="16"/>
  <c r="A1816" i="16"/>
  <c r="A1817" i="16"/>
  <c r="A1818" i="16"/>
  <c r="A1819" i="16"/>
  <c r="A1820" i="16"/>
  <c r="A1821" i="16"/>
  <c r="A1822" i="16"/>
  <c r="A1823" i="16"/>
  <c r="A1824" i="16"/>
  <c r="A1825" i="16"/>
  <c r="A1826" i="16"/>
  <c r="A1827" i="16"/>
  <c r="A1828" i="16"/>
  <c r="A1829" i="16"/>
  <c r="A1830" i="16"/>
  <c r="A1831" i="16"/>
  <c r="A1832" i="16"/>
  <c r="A1833" i="16"/>
  <c r="A1834" i="16"/>
  <c r="A1835" i="16"/>
  <c r="A1836" i="16"/>
  <c r="A1837" i="16"/>
  <c r="A1838" i="16"/>
  <c r="A1839" i="16"/>
  <c r="A1840" i="16"/>
  <c r="A1841" i="16"/>
  <c r="A1842" i="16"/>
  <c r="A1843" i="16"/>
  <c r="A1844" i="16"/>
  <c r="A1845" i="16"/>
  <c r="A1846" i="16"/>
  <c r="A1847" i="16"/>
  <c r="A1848" i="16"/>
  <c r="A1849" i="16"/>
  <c r="A1850" i="16"/>
  <c r="A1851" i="16"/>
  <c r="A1852" i="16"/>
  <c r="A1853" i="16"/>
  <c r="A1854" i="16"/>
  <c r="A1855" i="16"/>
  <c r="A1856" i="16"/>
  <c r="A1857" i="16"/>
  <c r="A1858" i="16"/>
  <c r="A1859" i="16"/>
  <c r="A1860" i="16"/>
  <c r="A1861" i="16"/>
  <c r="A1862" i="16"/>
  <c r="A1863" i="16"/>
  <c r="A1864" i="16"/>
  <c r="A1865" i="16"/>
  <c r="A1866" i="16"/>
  <c r="A1867" i="16"/>
  <c r="A1868" i="16"/>
  <c r="A1869" i="16"/>
  <c r="A1870" i="16"/>
  <c r="A1871" i="16"/>
  <c r="A1872" i="16"/>
  <c r="A1873" i="16"/>
  <c r="A1874" i="16"/>
  <c r="A1875" i="16"/>
  <c r="A1876" i="16"/>
  <c r="A1877" i="16"/>
  <c r="A1878" i="16"/>
  <c r="A1879" i="16"/>
  <c r="A1880" i="16"/>
  <c r="A1881" i="16"/>
  <c r="A1882" i="16"/>
  <c r="A1883" i="16"/>
  <c r="A1884" i="16"/>
  <c r="A1885" i="16"/>
  <c r="A1886" i="16"/>
  <c r="A1887" i="16"/>
  <c r="A1888" i="16"/>
  <c r="A1889" i="16"/>
  <c r="A1890" i="16"/>
  <c r="A1891" i="16"/>
  <c r="A1892" i="16"/>
  <c r="A1893" i="16"/>
  <c r="A1894" i="16"/>
  <c r="A1895" i="16"/>
  <c r="A1896" i="16"/>
  <c r="A1897" i="16"/>
  <c r="A1898" i="16"/>
  <c r="A1899" i="16"/>
  <c r="A1900" i="16"/>
  <c r="A1901" i="16"/>
  <c r="A1902" i="16"/>
  <c r="A1903" i="16"/>
  <c r="A1904" i="16"/>
  <c r="A1905" i="16"/>
  <c r="A1906" i="16"/>
  <c r="A1907" i="16"/>
  <c r="A1908" i="16"/>
  <c r="A1909" i="16"/>
  <c r="A1910" i="16"/>
  <c r="A1911" i="16"/>
  <c r="A1912" i="16"/>
  <c r="A1913" i="16"/>
  <c r="A1914" i="16"/>
  <c r="A1915" i="16"/>
  <c r="A1916" i="16"/>
  <c r="A1917" i="16"/>
  <c r="A1918" i="16"/>
  <c r="A1919" i="16"/>
  <c r="A1920" i="16"/>
  <c r="A1921" i="16"/>
  <c r="A1922" i="16"/>
  <c r="A1923" i="16"/>
  <c r="A1924" i="16"/>
  <c r="A1925" i="16"/>
  <c r="A1926" i="16"/>
  <c r="A1927" i="16"/>
  <c r="A1928" i="16"/>
  <c r="A1929" i="16"/>
  <c r="A1930" i="16"/>
  <c r="A1931" i="16"/>
  <c r="A1932" i="16"/>
  <c r="A1933" i="16"/>
  <c r="A1934" i="16"/>
  <c r="A1935" i="16"/>
  <c r="A1936" i="16"/>
  <c r="A1937" i="16"/>
  <c r="A1938" i="16"/>
  <c r="A1939" i="16"/>
  <c r="A1940" i="16"/>
  <c r="A1941" i="16"/>
  <c r="A1942" i="16"/>
  <c r="A1943" i="16"/>
  <c r="A1944" i="16"/>
  <c r="A1945" i="16"/>
  <c r="A1946" i="16"/>
  <c r="A1947" i="16"/>
  <c r="A1948" i="16"/>
  <c r="A1949" i="16"/>
  <c r="A1950" i="16"/>
  <c r="A1951" i="16"/>
  <c r="A1952" i="16"/>
  <c r="A1953" i="16"/>
  <c r="A1954" i="16"/>
  <c r="A1955" i="16"/>
  <c r="A1956" i="16"/>
  <c r="A1957" i="16"/>
  <c r="A1958" i="16"/>
  <c r="A1959" i="16"/>
  <c r="A1960" i="16"/>
  <c r="A1961" i="16"/>
  <c r="A1962" i="16"/>
  <c r="A1963" i="16"/>
  <c r="A1964" i="16"/>
  <c r="A1965" i="16"/>
  <c r="A1966" i="16"/>
  <c r="A1967" i="16"/>
  <c r="A1968" i="16"/>
  <c r="A1969" i="16"/>
  <c r="A1970" i="16"/>
  <c r="A1971" i="16"/>
  <c r="A1972" i="16"/>
  <c r="A1973" i="16"/>
  <c r="A1974" i="16"/>
  <c r="A1975" i="16"/>
  <c r="A1976" i="16"/>
  <c r="A1977" i="16"/>
  <c r="A1978" i="16"/>
  <c r="A1979" i="16"/>
  <c r="A1980" i="16"/>
  <c r="A1981" i="16"/>
  <c r="A1982" i="16"/>
  <c r="A1983" i="16"/>
  <c r="A1984" i="16"/>
  <c r="A1985" i="16"/>
  <c r="A1986" i="16"/>
  <c r="A1987" i="16"/>
  <c r="A1988" i="16"/>
  <c r="A1989" i="16"/>
  <c r="A1990" i="16"/>
  <c r="A1991" i="16"/>
  <c r="A1992" i="16"/>
  <c r="A1993" i="16"/>
  <c r="A1994" i="16"/>
  <c r="A1995" i="16"/>
  <c r="A1996" i="16"/>
  <c r="A1997" i="16"/>
  <c r="A1998" i="16"/>
  <c r="A1999" i="16"/>
  <c r="A2000" i="16"/>
  <c r="A2001" i="16"/>
  <c r="A2002" i="16"/>
  <c r="A2003" i="16"/>
  <c r="A2004" i="16"/>
  <c r="A2005" i="16"/>
  <c r="A2006" i="16"/>
  <c r="A2007" i="16"/>
  <c r="A2008" i="16"/>
  <c r="A2009" i="16"/>
  <c r="A2010" i="16"/>
  <c r="A2011" i="16"/>
  <c r="A2012" i="16"/>
  <c r="A2013" i="16"/>
  <c r="A2014" i="16"/>
  <c r="A2015" i="16"/>
  <c r="A2016" i="16"/>
  <c r="A2017" i="16"/>
  <c r="A2018" i="16"/>
  <c r="A2019" i="16"/>
  <c r="A2020" i="16"/>
  <c r="A2021" i="16"/>
  <c r="A2" i="16"/>
  <c r="L51" i="16" l="1"/>
  <c r="L47" i="16"/>
  <c r="L48" i="16"/>
  <c r="L49" i="16"/>
  <c r="L50" i="16"/>
  <c r="L571" i="16"/>
  <c r="L567" i="16"/>
  <c r="L568" i="16"/>
  <c r="L569" i="16"/>
  <c r="L570" i="16"/>
  <c r="L91" i="16"/>
  <c r="L87" i="16"/>
  <c r="L88" i="16"/>
  <c r="L89" i="16"/>
  <c r="L90" i="16"/>
  <c r="L151" i="16"/>
  <c r="L147" i="16"/>
  <c r="L148" i="16"/>
  <c r="L149" i="16"/>
  <c r="L150" i="16"/>
  <c r="L251" i="16"/>
  <c r="L247" i="16"/>
  <c r="L248" i="16"/>
  <c r="L249" i="16"/>
  <c r="L250" i="16"/>
  <c r="L471" i="16"/>
  <c r="L467" i="16"/>
  <c r="L468" i="16"/>
  <c r="L469" i="16"/>
  <c r="L470" i="16"/>
  <c r="L536" i="16"/>
  <c r="L532" i="16"/>
  <c r="L533" i="16"/>
  <c r="L534" i="16"/>
  <c r="L535" i="16"/>
  <c r="L651" i="16"/>
  <c r="L647" i="16"/>
  <c r="L648" i="16"/>
  <c r="L649" i="16"/>
  <c r="L650" i="16"/>
  <c r="L841" i="16"/>
  <c r="L837" i="16"/>
  <c r="L838" i="16"/>
  <c r="L839" i="16"/>
  <c r="L840" i="16"/>
  <c r="L1231" i="16"/>
  <c r="L1227" i="16"/>
  <c r="L1228" i="16"/>
  <c r="L1229" i="16"/>
  <c r="L1230" i="16"/>
  <c r="L1241" i="16"/>
  <c r="L1237" i="16"/>
  <c r="L1238" i="16"/>
  <c r="L1239" i="16"/>
  <c r="L1240" i="16"/>
  <c r="L1631" i="16"/>
  <c r="L1627" i="16"/>
  <c r="L1628" i="16"/>
  <c r="L1629" i="16"/>
  <c r="L1630" i="16"/>
  <c r="L1696" i="16"/>
  <c r="L1692" i="16"/>
  <c r="L1693" i="16"/>
  <c r="L1694" i="16"/>
  <c r="L1695" i="16"/>
  <c r="L1886" i="16"/>
  <c r="L1882" i="16"/>
  <c r="L1883" i="16"/>
  <c r="L1884" i="16"/>
  <c r="L1885" i="16"/>
  <c r="L646" i="16"/>
  <c r="L642" i="16"/>
  <c r="L643" i="16"/>
  <c r="L644" i="16"/>
  <c r="L645" i="16"/>
  <c r="L896" i="16"/>
  <c r="L892" i="16"/>
  <c r="L893" i="16"/>
  <c r="L894" i="16"/>
  <c r="L895" i="16"/>
  <c r="L1156" i="16"/>
  <c r="L1152" i="16"/>
  <c r="L1153" i="16"/>
  <c r="L1154" i="16"/>
  <c r="L1155" i="16"/>
  <c r="L1326" i="16"/>
  <c r="L1322" i="16"/>
  <c r="L1323" i="16"/>
  <c r="L1324" i="16"/>
  <c r="L1325" i="16"/>
  <c r="L1681" i="16"/>
  <c r="L1677" i="16"/>
  <c r="L1678" i="16"/>
  <c r="L1679" i="16"/>
  <c r="L1680" i="16"/>
  <c r="L1876" i="16"/>
  <c r="L1872" i="16"/>
  <c r="L1873" i="16"/>
  <c r="L1874" i="16"/>
  <c r="L1875" i="16"/>
  <c r="L1951" i="16"/>
  <c r="L1947" i="16"/>
  <c r="L1948" i="16"/>
  <c r="L1949" i="16"/>
  <c r="L1950" i="16"/>
  <c r="L336" i="16"/>
  <c r="L332" i="16"/>
  <c r="L333" i="16"/>
  <c r="L334" i="16"/>
  <c r="L335" i="16"/>
  <c r="L596" i="16"/>
  <c r="L592" i="16"/>
  <c r="L593" i="16"/>
  <c r="L594" i="16"/>
  <c r="L595" i="16"/>
  <c r="L976" i="16"/>
  <c r="L972" i="16"/>
  <c r="L973" i="16"/>
  <c r="L974" i="16"/>
  <c r="L975" i="16"/>
  <c r="L1116" i="16"/>
  <c r="L1112" i="16"/>
  <c r="L1113" i="16"/>
  <c r="L1114" i="16"/>
  <c r="L1115" i="16"/>
  <c r="L1411" i="16"/>
  <c r="L1407" i="16"/>
  <c r="L1408" i="16"/>
  <c r="L1409" i="16"/>
  <c r="L1410" i="16"/>
  <c r="L1636" i="16"/>
  <c r="L1632" i="16"/>
  <c r="L1633" i="16"/>
  <c r="L1634" i="16"/>
  <c r="L1635" i="16"/>
  <c r="L1816" i="16"/>
  <c r="L1812" i="16"/>
  <c r="L1813" i="16"/>
  <c r="L1814" i="16"/>
  <c r="L1815" i="16"/>
  <c r="L2021" i="16"/>
  <c r="L2017" i="16"/>
  <c r="L2018" i="16"/>
  <c r="L2019" i="16"/>
  <c r="L2020" i="16"/>
  <c r="L81" i="16"/>
  <c r="L77" i="16"/>
  <c r="L78" i="16"/>
  <c r="L79" i="16"/>
  <c r="L80" i="16"/>
  <c r="L236" i="16"/>
  <c r="L232" i="16"/>
  <c r="L233" i="16"/>
  <c r="L234" i="16"/>
  <c r="L235" i="16"/>
  <c r="L641" i="16"/>
  <c r="L637" i="16"/>
  <c r="L638" i="16"/>
  <c r="L639" i="16"/>
  <c r="L640" i="16"/>
  <c r="L916" i="16"/>
  <c r="L912" i="16"/>
  <c r="L913" i="16"/>
  <c r="L914" i="16"/>
  <c r="L915" i="16"/>
  <c r="L926" i="16"/>
  <c r="L922" i="16"/>
  <c r="L923" i="16"/>
  <c r="L924" i="16"/>
  <c r="L925" i="16"/>
  <c r="L1091" i="16"/>
  <c r="L1087" i="16"/>
  <c r="L1088" i="16"/>
  <c r="L1089" i="16"/>
  <c r="L1090" i="16"/>
  <c r="L1141" i="16"/>
  <c r="L1137" i="16"/>
  <c r="L1138" i="16"/>
  <c r="L1139" i="16"/>
  <c r="L1140" i="16"/>
  <c r="L1181" i="16"/>
  <c r="L1177" i="16"/>
  <c r="L1178" i="16"/>
  <c r="L1179" i="16"/>
  <c r="L1180" i="16"/>
  <c r="L1556" i="16"/>
  <c r="L1552" i="16"/>
  <c r="L1553" i="16"/>
  <c r="L1554" i="16"/>
  <c r="L1555" i="16"/>
  <c r="L1581" i="16"/>
  <c r="L1577" i="16"/>
  <c r="L1578" i="16"/>
  <c r="L1579" i="16"/>
  <c r="L1580" i="16"/>
  <c r="L1586" i="16"/>
  <c r="L1582" i="16"/>
  <c r="L1583" i="16"/>
  <c r="L1584" i="16"/>
  <c r="L1585" i="16"/>
  <c r="L1591" i="16"/>
  <c r="L1587" i="16"/>
  <c r="L1588" i="16"/>
  <c r="L1589" i="16"/>
  <c r="L1590" i="16"/>
  <c r="L1596" i="16"/>
  <c r="L1592" i="16"/>
  <c r="L1593" i="16"/>
  <c r="L1594" i="16"/>
  <c r="L1595" i="16"/>
  <c r="L1611" i="16"/>
  <c r="L1607" i="16"/>
  <c r="L1608" i="16"/>
  <c r="L1609" i="16"/>
  <c r="L1610" i="16"/>
  <c r="L1716" i="16"/>
  <c r="L1712" i="16"/>
  <c r="L1713" i="16"/>
  <c r="L1714" i="16"/>
  <c r="L1715" i="16"/>
  <c r="L1781" i="16"/>
  <c r="L1777" i="16"/>
  <c r="L1778" i="16"/>
  <c r="L1779" i="16"/>
  <c r="L1780" i="16"/>
  <c r="L1881" i="16"/>
  <c r="L1877" i="16"/>
  <c r="L1878" i="16"/>
  <c r="L1879" i="16"/>
  <c r="L1880" i="16"/>
  <c r="L496" i="16"/>
  <c r="L492" i="16"/>
  <c r="L493" i="16"/>
  <c r="L494" i="16"/>
  <c r="L495" i="16"/>
  <c r="L701" i="16"/>
  <c r="L697" i="16"/>
  <c r="L698" i="16"/>
  <c r="L699" i="16"/>
  <c r="L700" i="16"/>
  <c r="L1296" i="16"/>
  <c r="L1292" i="16"/>
  <c r="L1293" i="16"/>
  <c r="L1294" i="16"/>
  <c r="L1295" i="16"/>
  <c r="L1406" i="16"/>
  <c r="L1402" i="16"/>
  <c r="L1403" i="16"/>
  <c r="L1404" i="16"/>
  <c r="L1405" i="16"/>
  <c r="L1451" i="16"/>
  <c r="L1447" i="16"/>
  <c r="L1448" i="16"/>
  <c r="L1449" i="16"/>
  <c r="L1450" i="16"/>
  <c r="L286" i="16"/>
  <c r="L282" i="16"/>
  <c r="L283" i="16"/>
  <c r="L284" i="16"/>
  <c r="L285" i="16"/>
  <c r="L716" i="16"/>
  <c r="L712" i="16"/>
  <c r="L713" i="16"/>
  <c r="L714" i="16"/>
  <c r="L715" i="16"/>
  <c r="L831" i="16"/>
  <c r="L827" i="16"/>
  <c r="L828" i="16"/>
  <c r="L829" i="16"/>
  <c r="L830" i="16"/>
  <c r="L1071" i="16"/>
  <c r="L1067" i="16"/>
  <c r="L1068" i="16"/>
  <c r="L1069" i="16"/>
  <c r="L1070" i="16"/>
  <c r="L1271" i="16"/>
  <c r="L1267" i="16"/>
  <c r="L1268" i="16"/>
  <c r="L1269" i="16"/>
  <c r="L1270" i="16"/>
  <c r="L1651" i="16"/>
  <c r="L1647" i="16"/>
  <c r="L1648" i="16"/>
  <c r="L1649" i="16"/>
  <c r="L1650" i="16"/>
  <c r="L1676" i="16"/>
  <c r="L1672" i="16"/>
  <c r="L1673" i="16"/>
  <c r="L1674" i="16"/>
  <c r="L1675" i="16"/>
  <c r="L1701" i="16"/>
  <c r="L1697" i="16"/>
  <c r="L1698" i="16"/>
  <c r="L1699" i="16"/>
  <c r="L1700" i="16"/>
  <c r="L1266" i="16"/>
  <c r="L1262" i="16"/>
  <c r="L1263" i="16"/>
  <c r="L1264" i="16"/>
  <c r="L516" i="16"/>
  <c r="L512" i="16"/>
  <c r="L513" i="16"/>
  <c r="L514" i="16"/>
  <c r="L515" i="16"/>
  <c r="L1571" i="16"/>
  <c r="L1567" i="16"/>
  <c r="L1568" i="16"/>
  <c r="L1569" i="16"/>
  <c r="L1570" i="16"/>
  <c r="L1981" i="16"/>
  <c r="L1977" i="16"/>
  <c r="L1978" i="16"/>
  <c r="L1979" i="16"/>
  <c r="L1980" i="16"/>
  <c r="L126" i="16"/>
  <c r="L122" i="16"/>
  <c r="L123" i="16"/>
  <c r="L124" i="16"/>
  <c r="L125" i="16"/>
  <c r="L211" i="16"/>
  <c r="L207" i="16"/>
  <c r="L208" i="16"/>
  <c r="L209" i="16"/>
  <c r="L210" i="16"/>
  <c r="L291" i="16"/>
  <c r="L287" i="16"/>
  <c r="L288" i="16"/>
  <c r="L289" i="16"/>
  <c r="L290" i="16"/>
  <c r="L361" i="16"/>
  <c r="L357" i="16"/>
  <c r="L358" i="16"/>
  <c r="L359" i="16"/>
  <c r="L360" i="16"/>
  <c r="L411" i="16"/>
  <c r="L407" i="16"/>
  <c r="L408" i="16"/>
  <c r="L409" i="16"/>
  <c r="L410" i="16"/>
  <c r="L611" i="16"/>
  <c r="L607" i="16"/>
  <c r="L608" i="16"/>
  <c r="L609" i="16"/>
  <c r="L610" i="16"/>
  <c r="L656" i="16"/>
  <c r="L652" i="16"/>
  <c r="L653" i="16"/>
  <c r="L654" i="16"/>
  <c r="L655" i="16"/>
  <c r="L791" i="16"/>
  <c r="L787" i="16"/>
  <c r="L788" i="16"/>
  <c r="L789" i="16"/>
  <c r="L790" i="16"/>
  <c r="L801" i="16"/>
  <c r="L797" i="16"/>
  <c r="L798" i="16"/>
  <c r="L799" i="16"/>
  <c r="L800" i="16"/>
  <c r="L816" i="16"/>
  <c r="L812" i="16"/>
  <c r="L813" i="16"/>
  <c r="L814" i="16"/>
  <c r="L815" i="16"/>
  <c r="L856" i="16"/>
  <c r="L852" i="16"/>
  <c r="L853" i="16"/>
  <c r="L854" i="16"/>
  <c r="L855" i="16"/>
  <c r="L981" i="16"/>
  <c r="L977" i="16"/>
  <c r="L978" i="16"/>
  <c r="L979" i="16"/>
  <c r="L980" i="16"/>
  <c r="L1016" i="16"/>
  <c r="L1012" i="16"/>
  <c r="L1013" i="16"/>
  <c r="L1014" i="16"/>
  <c r="L1015" i="16"/>
  <c r="L1121" i="16"/>
  <c r="L1117" i="16"/>
  <c r="L1118" i="16"/>
  <c r="L1119" i="16"/>
  <c r="L1120" i="16"/>
  <c r="L1161" i="16"/>
  <c r="L1157" i="16"/>
  <c r="L1158" i="16"/>
  <c r="L1159" i="16"/>
  <c r="L1160" i="16"/>
  <c r="L1191" i="16"/>
  <c r="L1187" i="16"/>
  <c r="L1188" i="16"/>
  <c r="L1189" i="16"/>
  <c r="L1190" i="16"/>
  <c r="L1291" i="16"/>
  <c r="L1287" i="16"/>
  <c r="L1288" i="16"/>
  <c r="L1289" i="16"/>
  <c r="L1290" i="16"/>
  <c r="L1346" i="16"/>
  <c r="L1342" i="16"/>
  <c r="L1343" i="16"/>
  <c r="L1344" i="16"/>
  <c r="L1345" i="16"/>
  <c r="L1356" i="16"/>
  <c r="L1352" i="16"/>
  <c r="L1353" i="16"/>
  <c r="L1354" i="16"/>
  <c r="L1355" i="16"/>
  <c r="L1391" i="16"/>
  <c r="L1387" i="16"/>
  <c r="L1388" i="16"/>
  <c r="L1389" i="16"/>
  <c r="L1390" i="16"/>
  <c r="L1396" i="16"/>
  <c r="L1392" i="16"/>
  <c r="L1393" i="16"/>
  <c r="L1394" i="16"/>
  <c r="L1395" i="16"/>
  <c r="L1416" i="16"/>
  <c r="L1412" i="16"/>
  <c r="L1413" i="16"/>
  <c r="L1414" i="16"/>
  <c r="L1415" i="16"/>
  <c r="L1431" i="16"/>
  <c r="L1427" i="16"/>
  <c r="L1428" i="16"/>
  <c r="L1429" i="16"/>
  <c r="L1430" i="16"/>
  <c r="L1516" i="16"/>
  <c r="L1512" i="16"/>
  <c r="L1513" i="16"/>
  <c r="L1514" i="16"/>
  <c r="L1515" i="16"/>
  <c r="L1606" i="16"/>
  <c r="L1602" i="16"/>
  <c r="L1603" i="16"/>
  <c r="L1604" i="16"/>
  <c r="L1605" i="16"/>
  <c r="L1746" i="16"/>
  <c r="L1742" i="16"/>
  <c r="L1743" i="16"/>
  <c r="L1744" i="16"/>
  <c r="L1745" i="16"/>
  <c r="L1776" i="16"/>
  <c r="L1772" i="16"/>
  <c r="L1773" i="16"/>
  <c r="L1774" i="16"/>
  <c r="L1775" i="16"/>
  <c r="L86" i="16"/>
  <c r="L82" i="16"/>
  <c r="L83" i="16"/>
  <c r="L84" i="16"/>
  <c r="L85" i="16"/>
  <c r="L96" i="16"/>
  <c r="L92" i="16"/>
  <c r="L93" i="16"/>
  <c r="L94" i="16"/>
  <c r="L95" i="16"/>
  <c r="L221" i="16"/>
  <c r="L217" i="16"/>
  <c r="L218" i="16"/>
  <c r="L219" i="16"/>
  <c r="L220" i="16"/>
  <c r="L306" i="16"/>
  <c r="L302" i="16"/>
  <c r="L303" i="16"/>
  <c r="L304" i="16"/>
  <c r="L305" i="16"/>
  <c r="L406" i="16"/>
  <c r="L402" i="16"/>
  <c r="L403" i="16"/>
  <c r="L404" i="16"/>
  <c r="L405" i="16"/>
  <c r="L431" i="16"/>
  <c r="L427" i="16"/>
  <c r="L428" i="16"/>
  <c r="L429" i="16"/>
  <c r="L430" i="16"/>
  <c r="L511" i="16"/>
  <c r="L507" i="16"/>
  <c r="L508" i="16"/>
  <c r="L509" i="16"/>
  <c r="L510" i="16"/>
  <c r="L616" i="16"/>
  <c r="L612" i="16"/>
  <c r="L613" i="16"/>
  <c r="L614" i="16"/>
  <c r="L615" i="16"/>
  <c r="L661" i="16"/>
  <c r="L657" i="16"/>
  <c r="L658" i="16"/>
  <c r="L659" i="16"/>
  <c r="L660" i="16"/>
  <c r="L726" i="16"/>
  <c r="L722" i="16"/>
  <c r="L723" i="16"/>
  <c r="L724" i="16"/>
  <c r="L725" i="16"/>
  <c r="L821" i="16"/>
  <c r="L817" i="16"/>
  <c r="L818" i="16"/>
  <c r="L819" i="16"/>
  <c r="L820" i="16"/>
  <c r="L1086" i="16"/>
  <c r="L1082" i="16"/>
  <c r="L1083" i="16"/>
  <c r="L1084" i="16"/>
  <c r="L1085" i="16"/>
  <c r="L1101" i="16"/>
  <c r="L1097" i="16"/>
  <c r="L1098" i="16"/>
  <c r="L1099" i="16"/>
  <c r="L1100" i="16"/>
  <c r="L1901" i="16"/>
  <c r="L1897" i="16"/>
  <c r="L1898" i="16"/>
  <c r="L1899" i="16"/>
  <c r="L1900" i="16"/>
  <c r="L1921" i="16"/>
  <c r="L1917" i="16"/>
  <c r="L1918" i="16"/>
  <c r="L1919" i="16"/>
  <c r="L1920" i="16"/>
  <c r="L1126" i="16"/>
  <c r="L1122" i="16"/>
  <c r="L1123" i="16"/>
  <c r="L1124" i="16"/>
  <c r="L1125" i="16"/>
  <c r="L1341" i="16"/>
  <c r="L1337" i="16"/>
  <c r="L1338" i="16"/>
  <c r="L1339" i="16"/>
  <c r="L1340" i="16"/>
  <c r="L46" i="16"/>
  <c r="L42" i="16"/>
  <c r="L43" i="16"/>
  <c r="L44" i="16"/>
  <c r="L45" i="16"/>
  <c r="L161" i="16"/>
  <c r="L157" i="16"/>
  <c r="L158" i="16"/>
  <c r="L159" i="16"/>
  <c r="L160" i="16"/>
  <c r="L166" i="16"/>
  <c r="L162" i="16"/>
  <c r="L163" i="16"/>
  <c r="L164" i="16"/>
  <c r="L165" i="16"/>
  <c r="L446" i="16"/>
  <c r="L442" i="16"/>
  <c r="L443" i="16"/>
  <c r="L444" i="16"/>
  <c r="L445" i="16"/>
  <c r="L501" i="16"/>
  <c r="L497" i="16"/>
  <c r="L498" i="16"/>
  <c r="L499" i="16"/>
  <c r="L500" i="16"/>
  <c r="L531" i="16"/>
  <c r="L527" i="16"/>
  <c r="L528" i="16"/>
  <c r="L529" i="16"/>
  <c r="L530" i="16"/>
  <c r="L891" i="16"/>
  <c r="L887" i="16"/>
  <c r="L888" i="16"/>
  <c r="L889" i="16"/>
  <c r="L890" i="16"/>
  <c r="L1641" i="16"/>
  <c r="L1637" i="16"/>
  <c r="L1638" i="16"/>
  <c r="L1639" i="16"/>
  <c r="L1640" i="16"/>
  <c r="L111" i="16"/>
  <c r="L107" i="16"/>
  <c r="L108" i="16"/>
  <c r="L109" i="16"/>
  <c r="L110" i="16"/>
  <c r="L186" i="16"/>
  <c r="L182" i="16"/>
  <c r="L183" i="16"/>
  <c r="L184" i="16"/>
  <c r="L185" i="16"/>
  <c r="L436" i="16"/>
  <c r="L432" i="16"/>
  <c r="L433" i="16"/>
  <c r="L434" i="16"/>
  <c r="L435" i="16"/>
  <c r="L951" i="16"/>
  <c r="L947" i="16"/>
  <c r="L948" i="16"/>
  <c r="L949" i="16"/>
  <c r="L950" i="16"/>
  <c r="L1026" i="16"/>
  <c r="L1022" i="16"/>
  <c r="L1023" i="16"/>
  <c r="L1024" i="16"/>
  <c r="L1025" i="16"/>
  <c r="L346" i="16"/>
  <c r="L342" i="16"/>
  <c r="L343" i="16"/>
  <c r="L344" i="16"/>
  <c r="L345" i="16"/>
  <c r="L461" i="16"/>
  <c r="L457" i="16"/>
  <c r="L458" i="16"/>
  <c r="L459" i="16"/>
  <c r="L460" i="16"/>
  <c r="L476" i="16"/>
  <c r="L472" i="16"/>
  <c r="L473" i="16"/>
  <c r="L474" i="16"/>
  <c r="L475" i="16"/>
  <c r="L481" i="16"/>
  <c r="L477" i="16"/>
  <c r="L478" i="16"/>
  <c r="L479" i="16"/>
  <c r="L480" i="16"/>
  <c r="L911" i="16"/>
  <c r="L907" i="16"/>
  <c r="L908" i="16"/>
  <c r="L909" i="16"/>
  <c r="L910" i="16"/>
  <c r="L1131" i="16"/>
  <c r="L1127" i="16"/>
  <c r="L1128" i="16"/>
  <c r="L1129" i="16"/>
  <c r="L1130" i="16"/>
  <c r="L1536" i="16"/>
  <c r="L1532" i="16"/>
  <c r="L1533" i="16"/>
  <c r="L1534" i="16"/>
  <c r="L1535" i="16"/>
  <c r="L1721" i="16"/>
  <c r="L1717" i="16"/>
  <c r="L1718" i="16"/>
  <c r="L1719" i="16"/>
  <c r="L1720" i="16"/>
  <c r="L1761" i="16"/>
  <c r="L1757" i="16"/>
  <c r="L1758" i="16"/>
  <c r="L1759" i="16"/>
  <c r="L1760" i="16"/>
  <c r="L1841" i="16"/>
  <c r="L1837" i="16"/>
  <c r="L1838" i="16"/>
  <c r="L1839" i="16"/>
  <c r="L1840" i="16"/>
  <c r="L1866" i="16"/>
  <c r="L1862" i="16"/>
  <c r="L1863" i="16"/>
  <c r="L1864" i="16"/>
  <c r="L1865" i="16"/>
  <c r="L71" i="16"/>
  <c r="L67" i="16"/>
  <c r="L68" i="16"/>
  <c r="L69" i="16"/>
  <c r="L70" i="16"/>
  <c r="L181" i="16"/>
  <c r="L177" i="16"/>
  <c r="L178" i="16"/>
  <c r="L179" i="16"/>
  <c r="L180" i="16"/>
  <c r="L426" i="16"/>
  <c r="L422" i="16"/>
  <c r="L423" i="16"/>
  <c r="L424" i="16"/>
  <c r="L425" i="16"/>
  <c r="L491" i="16"/>
  <c r="L487" i="16"/>
  <c r="L488" i="16"/>
  <c r="L489" i="16"/>
  <c r="L490" i="16"/>
  <c r="L566" i="16"/>
  <c r="L562" i="16"/>
  <c r="L563" i="16"/>
  <c r="L564" i="16"/>
  <c r="L565" i="16"/>
  <c r="L861" i="16"/>
  <c r="L857" i="16"/>
  <c r="L858" i="16"/>
  <c r="L859" i="16"/>
  <c r="L860" i="16"/>
  <c r="L946" i="16"/>
  <c r="L942" i="16"/>
  <c r="L943" i="16"/>
  <c r="L944" i="16"/>
  <c r="L945" i="16"/>
  <c r="L1106" i="16"/>
  <c r="L1102" i="16"/>
  <c r="L1103" i="16"/>
  <c r="L1104" i="16"/>
  <c r="L1105" i="16"/>
  <c r="L1196" i="16"/>
  <c r="L1192" i="16"/>
  <c r="L1193" i="16"/>
  <c r="L1194" i="16"/>
  <c r="L1195" i="16"/>
  <c r="L1311" i="16"/>
  <c r="L1307" i="16"/>
  <c r="L1308" i="16"/>
  <c r="L1309" i="16"/>
  <c r="L1310" i="16"/>
  <c r="L1331" i="16"/>
  <c r="L1327" i="16"/>
  <c r="L1328" i="16"/>
  <c r="L1329" i="16"/>
  <c r="L1330" i="16"/>
  <c r="L1946" i="16"/>
  <c r="L1942" i="16"/>
  <c r="L1943" i="16"/>
  <c r="L1944" i="16"/>
  <c r="L1945" i="16"/>
  <c r="L601" i="16"/>
  <c r="L597" i="16"/>
  <c r="L598" i="16"/>
  <c r="L599" i="16"/>
  <c r="L600" i="16"/>
  <c r="L1001" i="16"/>
  <c r="L997" i="16"/>
  <c r="L998" i="16"/>
  <c r="L999" i="16"/>
  <c r="L1000" i="16"/>
  <c r="L1176" i="16"/>
  <c r="L1172" i="16"/>
  <c r="L1173" i="16"/>
  <c r="L1174" i="16"/>
  <c r="L1175" i="16"/>
  <c r="L1966" i="16"/>
  <c r="L1962" i="16"/>
  <c r="L1963" i="16"/>
  <c r="L1964" i="16"/>
  <c r="L1965" i="16"/>
  <c r="L196" i="16"/>
  <c r="L192" i="16"/>
  <c r="L193" i="16"/>
  <c r="L194" i="16"/>
  <c r="L195" i="16"/>
  <c r="L1031" i="16"/>
  <c r="L1027" i="16"/>
  <c r="L1028" i="16"/>
  <c r="L1029" i="16"/>
  <c r="L1030" i="16"/>
  <c r="L1061" i="16"/>
  <c r="L1057" i="16"/>
  <c r="L1058" i="16"/>
  <c r="L1059" i="16"/>
  <c r="L1060" i="16"/>
  <c r="L1381" i="16"/>
  <c r="L1377" i="16"/>
  <c r="L1378" i="16"/>
  <c r="L1379" i="16"/>
  <c r="L1380" i="16"/>
  <c r="L1466" i="16"/>
  <c r="L1462" i="16"/>
  <c r="L1463" i="16"/>
  <c r="L1464" i="16"/>
  <c r="L1465" i="16"/>
  <c r="L36" i="16"/>
  <c r="L32" i="16"/>
  <c r="L33" i="16"/>
  <c r="L34" i="16"/>
  <c r="L35" i="16"/>
  <c r="L296" i="16"/>
  <c r="L292" i="16"/>
  <c r="L293" i="16"/>
  <c r="L294" i="16"/>
  <c r="L295" i="16"/>
  <c r="L826" i="16"/>
  <c r="L822" i="16"/>
  <c r="L823" i="16"/>
  <c r="L824" i="16"/>
  <c r="L825" i="16"/>
  <c r="L846" i="16"/>
  <c r="L842" i="16"/>
  <c r="L843" i="16"/>
  <c r="L844" i="16"/>
  <c r="L845" i="16"/>
  <c r="L971" i="16"/>
  <c r="L967" i="16"/>
  <c r="L968" i="16"/>
  <c r="L969" i="16"/>
  <c r="L970" i="16"/>
  <c r="L1336" i="16"/>
  <c r="L1332" i="16"/>
  <c r="L1333" i="16"/>
  <c r="L1334" i="16"/>
  <c r="L1335" i="16"/>
  <c r="L1376" i="16"/>
  <c r="L1372" i="16"/>
  <c r="L1373" i="16"/>
  <c r="L1374" i="16"/>
  <c r="L1375" i="16"/>
  <c r="L1491" i="16"/>
  <c r="L1487" i="16"/>
  <c r="L1488" i="16"/>
  <c r="L1489" i="16"/>
  <c r="L1490" i="16"/>
  <c r="L1671" i="16"/>
  <c r="L1667" i="16"/>
  <c r="L1668" i="16"/>
  <c r="L1669" i="16"/>
  <c r="L1670" i="16"/>
  <c r="L141" i="16"/>
  <c r="L137" i="16"/>
  <c r="L138" i="16"/>
  <c r="L139" i="16"/>
  <c r="L140" i="16"/>
  <c r="L191" i="16"/>
  <c r="L187" i="16"/>
  <c r="L188" i="16"/>
  <c r="L189" i="16"/>
  <c r="L190" i="16"/>
  <c r="L261" i="16"/>
  <c r="L257" i="16"/>
  <c r="L258" i="16"/>
  <c r="L259" i="16"/>
  <c r="L260" i="16"/>
  <c r="L321" i="16"/>
  <c r="L317" i="16"/>
  <c r="L318" i="16"/>
  <c r="L319" i="16"/>
  <c r="L320" i="16"/>
  <c r="L1146" i="16"/>
  <c r="L1142" i="16"/>
  <c r="L1143" i="16"/>
  <c r="L1144" i="16"/>
  <c r="L1145" i="16"/>
  <c r="L1236" i="16"/>
  <c r="L1232" i="16"/>
  <c r="L1233" i="16"/>
  <c r="L1234" i="16"/>
  <c r="L1235" i="16"/>
  <c r="L1321" i="16"/>
  <c r="L1317" i="16"/>
  <c r="L1318" i="16"/>
  <c r="L1319" i="16"/>
  <c r="L1320" i="16"/>
  <c r="L1361" i="16"/>
  <c r="L1357" i="16"/>
  <c r="L1358" i="16"/>
  <c r="L1359" i="16"/>
  <c r="L1360" i="16"/>
  <c r="L1421" i="16"/>
  <c r="L1417" i="16"/>
  <c r="L1418" i="16"/>
  <c r="L1419" i="16"/>
  <c r="L1420" i="16"/>
  <c r="L1706" i="16"/>
  <c r="L1702" i="16"/>
  <c r="L1703" i="16"/>
  <c r="L1704" i="16"/>
  <c r="L1705" i="16"/>
  <c r="L101" i="16"/>
  <c r="L97" i="16"/>
  <c r="L98" i="16"/>
  <c r="L99" i="16"/>
  <c r="L100" i="16"/>
  <c r="L456" i="16"/>
  <c r="L452" i="16"/>
  <c r="L453" i="16"/>
  <c r="L454" i="16"/>
  <c r="L455" i="16"/>
  <c r="L761" i="16"/>
  <c r="L757" i="16"/>
  <c r="L758" i="16"/>
  <c r="L759" i="16"/>
  <c r="L760" i="16"/>
  <c r="L61" i="16"/>
  <c r="L57" i="16"/>
  <c r="L58" i="16"/>
  <c r="L59" i="16"/>
  <c r="L60" i="16"/>
  <c r="L106" i="16"/>
  <c r="L102" i="16"/>
  <c r="L103" i="16"/>
  <c r="L104" i="16"/>
  <c r="L105" i="16"/>
  <c r="L936" i="16"/>
  <c r="L932" i="16"/>
  <c r="L933" i="16"/>
  <c r="L934" i="16"/>
  <c r="L935" i="16"/>
  <c r="L1436" i="16"/>
  <c r="L1432" i="16"/>
  <c r="L1433" i="16"/>
  <c r="L1434" i="16"/>
  <c r="L1435" i="16"/>
  <c r="L116" i="16"/>
  <c r="L112" i="16"/>
  <c r="L113" i="16"/>
  <c r="L114" i="16"/>
  <c r="L115" i="16"/>
  <c r="L121" i="16"/>
  <c r="L117" i="16"/>
  <c r="L118" i="16"/>
  <c r="L119" i="16"/>
  <c r="L120" i="16"/>
  <c r="L671" i="16"/>
  <c r="L667" i="16"/>
  <c r="L668" i="16"/>
  <c r="L669" i="16"/>
  <c r="L670" i="16"/>
  <c r="L696" i="16"/>
  <c r="L692" i="16"/>
  <c r="L693" i="16"/>
  <c r="L694" i="16"/>
  <c r="L695" i="16"/>
  <c r="L906" i="16"/>
  <c r="L902" i="16"/>
  <c r="L903" i="16"/>
  <c r="L904" i="16"/>
  <c r="L905" i="16"/>
  <c r="L1081" i="16"/>
  <c r="L1077" i="16"/>
  <c r="L1078" i="16"/>
  <c r="L1079" i="16"/>
  <c r="L1080" i="16"/>
  <c r="L1211" i="16"/>
  <c r="L1207" i="16"/>
  <c r="L1208" i="16"/>
  <c r="L1209" i="16"/>
  <c r="L1210" i="16"/>
  <c r="L1481" i="16"/>
  <c r="L1477" i="16"/>
  <c r="L1478" i="16"/>
  <c r="L1479" i="16"/>
  <c r="L1480" i="16"/>
  <c r="L1561" i="16"/>
  <c r="L1557" i="16"/>
  <c r="L1558" i="16"/>
  <c r="L1559" i="16"/>
  <c r="L1560" i="16"/>
  <c r="L1691" i="16"/>
  <c r="L1687" i="16"/>
  <c r="L1688" i="16"/>
  <c r="L1689" i="16"/>
  <c r="L1690" i="16"/>
  <c r="L1731" i="16"/>
  <c r="L1727" i="16"/>
  <c r="L1728" i="16"/>
  <c r="L1729" i="16"/>
  <c r="L1730" i="16"/>
  <c r="L1871" i="16"/>
  <c r="L1867" i="16"/>
  <c r="L1868" i="16"/>
  <c r="L1869" i="16"/>
  <c r="L1870" i="16"/>
  <c r="L1956" i="16"/>
  <c r="L1952" i="16"/>
  <c r="L1953" i="16"/>
  <c r="L1954" i="16"/>
  <c r="L1955" i="16"/>
  <c r="L521" i="16"/>
  <c r="L517" i="16"/>
  <c r="L518" i="16"/>
  <c r="L519" i="16"/>
  <c r="L520" i="16"/>
  <c r="L1111" i="16"/>
  <c r="L1107" i="16"/>
  <c r="L1108" i="16"/>
  <c r="L1109" i="16"/>
  <c r="L1110" i="16"/>
  <c r="L1171" i="16"/>
  <c r="L1167" i="16"/>
  <c r="L1168" i="16"/>
  <c r="L1169" i="16"/>
  <c r="L1170" i="16"/>
  <c r="L1526" i="16"/>
  <c r="L1522" i="16"/>
  <c r="L1523" i="16"/>
  <c r="L1524" i="16"/>
  <c r="L1525" i="16"/>
  <c r="L1766" i="16"/>
  <c r="L1762" i="16"/>
  <c r="L1763" i="16"/>
  <c r="L1764" i="16"/>
  <c r="L1765" i="16"/>
  <c r="L266" i="16"/>
  <c r="L262" i="16"/>
  <c r="L263" i="16"/>
  <c r="L264" i="16"/>
  <c r="L265" i="16"/>
  <c r="L421" i="16"/>
  <c r="L417" i="16"/>
  <c r="L418" i="16"/>
  <c r="L419" i="16"/>
  <c r="L420" i="16"/>
  <c r="L546" i="16"/>
  <c r="L542" i="16"/>
  <c r="L543" i="16"/>
  <c r="L544" i="16"/>
  <c r="L545" i="16"/>
  <c r="L901" i="16"/>
  <c r="L897" i="16"/>
  <c r="L898" i="16"/>
  <c r="L899" i="16"/>
  <c r="L900" i="16"/>
  <c r="L1201" i="16"/>
  <c r="L1197" i="16"/>
  <c r="L1198" i="16"/>
  <c r="L1199" i="16"/>
  <c r="L1200" i="16"/>
  <c r="L1386" i="16"/>
  <c r="L1382" i="16"/>
  <c r="L1383" i="16"/>
  <c r="L1384" i="16"/>
  <c r="L1385" i="16"/>
  <c r="L1686" i="16"/>
  <c r="L1682" i="16"/>
  <c r="L1683" i="16"/>
  <c r="L1684" i="16"/>
  <c r="L1685" i="16"/>
  <c r="L1771" i="16"/>
  <c r="L1767" i="16"/>
  <c r="L1768" i="16"/>
  <c r="L1769" i="16"/>
  <c r="L1770" i="16"/>
  <c r="L326" i="16"/>
  <c r="L322" i="16"/>
  <c r="L323" i="16"/>
  <c r="L324" i="16"/>
  <c r="L325" i="16"/>
  <c r="L756" i="16"/>
  <c r="L752" i="16"/>
  <c r="L753" i="16"/>
  <c r="L754" i="16"/>
  <c r="L755" i="16"/>
  <c r="L786" i="16"/>
  <c r="L782" i="16"/>
  <c r="L783" i="16"/>
  <c r="L784" i="16"/>
  <c r="L785" i="16"/>
  <c r="L711" i="16"/>
  <c r="L707" i="16"/>
  <c r="L708" i="16"/>
  <c r="L709" i="16"/>
  <c r="L710" i="16"/>
  <c r="L1226" i="16"/>
  <c r="L1222" i="16"/>
  <c r="L1223" i="16"/>
  <c r="L1224" i="16"/>
  <c r="L1225" i="16"/>
  <c r="L2011" i="16"/>
  <c r="L2007" i="16"/>
  <c r="L2008" i="16"/>
  <c r="L2009" i="16"/>
  <c r="L2010" i="16"/>
  <c r="L231" i="16"/>
  <c r="L227" i="16"/>
  <c r="L228" i="16"/>
  <c r="L229" i="16"/>
  <c r="L230" i="16"/>
  <c r="L241" i="16"/>
  <c r="L237" i="16"/>
  <c r="L238" i="16"/>
  <c r="L239" i="16"/>
  <c r="L240" i="16"/>
  <c r="L271" i="16"/>
  <c r="L267" i="16"/>
  <c r="L268" i="16"/>
  <c r="L269" i="16"/>
  <c r="L270" i="16"/>
  <c r="L356" i="16"/>
  <c r="L352" i="16"/>
  <c r="L353" i="16"/>
  <c r="L354" i="16"/>
  <c r="L355" i="16"/>
  <c r="L526" i="16"/>
  <c r="L522" i="16"/>
  <c r="L523" i="16"/>
  <c r="L524" i="16"/>
  <c r="L525" i="16"/>
  <c r="L591" i="16"/>
  <c r="L587" i="16"/>
  <c r="L588" i="16"/>
  <c r="L589" i="16"/>
  <c r="L590" i="16"/>
  <c r="L636" i="16"/>
  <c r="L632" i="16"/>
  <c r="L633" i="16"/>
  <c r="L634" i="16"/>
  <c r="L635" i="16"/>
  <c r="L666" i="16"/>
  <c r="L662" i="16"/>
  <c r="L663" i="16"/>
  <c r="L664" i="16"/>
  <c r="L665" i="16"/>
  <c r="L681" i="16"/>
  <c r="L677" i="16"/>
  <c r="L678" i="16"/>
  <c r="L679" i="16"/>
  <c r="L680" i="16"/>
  <c r="L731" i="16"/>
  <c r="L727" i="16"/>
  <c r="L728" i="16"/>
  <c r="L729" i="16"/>
  <c r="L730" i="16"/>
  <c r="L741" i="16"/>
  <c r="L737" i="16"/>
  <c r="L738" i="16"/>
  <c r="L739" i="16"/>
  <c r="L740" i="16"/>
  <c r="L746" i="16"/>
  <c r="L742" i="16"/>
  <c r="L743" i="16"/>
  <c r="L744" i="16"/>
  <c r="L745" i="16"/>
  <c r="L811" i="16"/>
  <c r="L807" i="16"/>
  <c r="L808" i="16"/>
  <c r="L809" i="16"/>
  <c r="L810" i="16"/>
  <c r="L876" i="16"/>
  <c r="L872" i="16"/>
  <c r="L873" i="16"/>
  <c r="L874" i="16"/>
  <c r="L875" i="16"/>
  <c r="L1276" i="16"/>
  <c r="L1272" i="16"/>
  <c r="L1273" i="16"/>
  <c r="L1274" i="16"/>
  <c r="L1275" i="16"/>
  <c r="L1546" i="16"/>
  <c r="L1542" i="16"/>
  <c r="L1543" i="16"/>
  <c r="L1544" i="16"/>
  <c r="L1545" i="16"/>
  <c r="L1986" i="16"/>
  <c r="L1982" i="16"/>
  <c r="L1983" i="16"/>
  <c r="L1984" i="16"/>
  <c r="L1985" i="16"/>
  <c r="L1996" i="16"/>
  <c r="L1992" i="16"/>
  <c r="L1993" i="16"/>
  <c r="L1994" i="16"/>
  <c r="L1995" i="16"/>
  <c r="L156" i="16"/>
  <c r="L152" i="16"/>
  <c r="L153" i="16"/>
  <c r="L154" i="16"/>
  <c r="L155" i="16"/>
  <c r="L576" i="16"/>
  <c r="L572" i="16"/>
  <c r="L573" i="16"/>
  <c r="L574" i="16"/>
  <c r="L575" i="16"/>
  <c r="L686" i="16"/>
  <c r="L682" i="16"/>
  <c r="L683" i="16"/>
  <c r="L684" i="16"/>
  <c r="L685" i="16"/>
  <c r="L691" i="16"/>
  <c r="L687" i="16"/>
  <c r="L688" i="16"/>
  <c r="L689" i="16"/>
  <c r="L690" i="16"/>
  <c r="L1046" i="16"/>
  <c r="L1042" i="16"/>
  <c r="L1043" i="16"/>
  <c r="L1044" i="16"/>
  <c r="L1045" i="16"/>
  <c r="L1166" i="16"/>
  <c r="L1162" i="16"/>
  <c r="L1163" i="16"/>
  <c r="L1164" i="16"/>
  <c r="L1165" i="16"/>
  <c r="L1256" i="16"/>
  <c r="L1252" i="16"/>
  <c r="L1253" i="16"/>
  <c r="L1254" i="16"/>
  <c r="L1255" i="16"/>
  <c r="L1541" i="16"/>
  <c r="L1537" i="16"/>
  <c r="L1538" i="16"/>
  <c r="L1539" i="16"/>
  <c r="L1540" i="16"/>
  <c r="L1726" i="16"/>
  <c r="L1722" i="16"/>
  <c r="L1723" i="16"/>
  <c r="L1724" i="16"/>
  <c r="L1725" i="16"/>
  <c r="L1806" i="16"/>
  <c r="L1802" i="16"/>
  <c r="L1803" i="16"/>
  <c r="L1804" i="16"/>
  <c r="L1805" i="16"/>
  <c r="L1301" i="16"/>
  <c r="L1297" i="16"/>
  <c r="L1298" i="16"/>
  <c r="L1299" i="16"/>
  <c r="L1300" i="16"/>
  <c r="L1666" i="16"/>
  <c r="L1662" i="16"/>
  <c r="L1663" i="16"/>
  <c r="L1664" i="16"/>
  <c r="L1665" i="16"/>
  <c r="L581" i="16"/>
  <c r="L577" i="16"/>
  <c r="L578" i="16"/>
  <c r="L579" i="16"/>
  <c r="L580" i="16"/>
  <c r="L1151" i="16"/>
  <c r="L1147" i="16"/>
  <c r="L1148" i="16"/>
  <c r="L1149" i="16"/>
  <c r="L1150" i="16"/>
  <c r="L1221" i="16"/>
  <c r="L1217" i="16"/>
  <c r="L1218" i="16"/>
  <c r="L1219" i="16"/>
  <c r="L1220" i="16"/>
  <c r="L1601" i="16"/>
  <c r="L1597" i="16"/>
  <c r="L1598" i="16"/>
  <c r="L1599" i="16"/>
  <c r="L1600" i="16"/>
  <c r="L301" i="16"/>
  <c r="L297" i="16"/>
  <c r="L298" i="16"/>
  <c r="L299" i="16"/>
  <c r="L300" i="16"/>
  <c r="L1496" i="16"/>
  <c r="L1492" i="16"/>
  <c r="L1493" i="16"/>
  <c r="L1494" i="16"/>
  <c r="L1495" i="16"/>
  <c r="L1501" i="16"/>
  <c r="L1497" i="16"/>
  <c r="L1498" i="16"/>
  <c r="L1499" i="16"/>
  <c r="L1500" i="16"/>
  <c r="L1831" i="16"/>
  <c r="L1827" i="16"/>
  <c r="L1828" i="16"/>
  <c r="L1829" i="16"/>
  <c r="L1830" i="16"/>
  <c r="L16" i="16"/>
  <c r="L12" i="16"/>
  <c r="L13" i="16"/>
  <c r="L14" i="16"/>
  <c r="L15" i="16"/>
  <c r="L146" i="16"/>
  <c r="L142" i="16"/>
  <c r="L143" i="16"/>
  <c r="L144" i="16"/>
  <c r="L145" i="16"/>
  <c r="L281" i="16"/>
  <c r="L277" i="16"/>
  <c r="L278" i="16"/>
  <c r="L279" i="16"/>
  <c r="L280" i="16"/>
  <c r="L556" i="16"/>
  <c r="L552" i="16"/>
  <c r="L553" i="16"/>
  <c r="L554" i="16"/>
  <c r="L555" i="16"/>
  <c r="L676" i="16"/>
  <c r="L672" i="16"/>
  <c r="L673" i="16"/>
  <c r="L674" i="16"/>
  <c r="L675" i="16"/>
  <c r="L721" i="16"/>
  <c r="L717" i="16"/>
  <c r="L718" i="16"/>
  <c r="L719" i="16"/>
  <c r="L720" i="16"/>
  <c r="L796" i="16"/>
  <c r="L792" i="16"/>
  <c r="L793" i="16"/>
  <c r="L794" i="16"/>
  <c r="L795" i="16"/>
  <c r="L866" i="16"/>
  <c r="L862" i="16"/>
  <c r="L863" i="16"/>
  <c r="L864" i="16"/>
  <c r="L865" i="16"/>
  <c r="L1281" i="16"/>
  <c r="L1277" i="16"/>
  <c r="L1278" i="16"/>
  <c r="L1279" i="16"/>
  <c r="L1280" i="16"/>
  <c r="L1366" i="16"/>
  <c r="L1362" i="16"/>
  <c r="L1363" i="16"/>
  <c r="L1364" i="16"/>
  <c r="L1365" i="16"/>
  <c r="L1446" i="16"/>
  <c r="L1442" i="16"/>
  <c r="L1443" i="16"/>
  <c r="L1444" i="16"/>
  <c r="L1445" i="16"/>
  <c r="L1826" i="16"/>
  <c r="L1822" i="16"/>
  <c r="L1823" i="16"/>
  <c r="L1824" i="16"/>
  <c r="L1825" i="16"/>
  <c r="L1896" i="16"/>
  <c r="L1892" i="16"/>
  <c r="L1893" i="16"/>
  <c r="L1894" i="16"/>
  <c r="L1895" i="16"/>
  <c r="L1931" i="16"/>
  <c r="L1927" i="16"/>
  <c r="L1928" i="16"/>
  <c r="L1929" i="16"/>
  <c r="L1930" i="16"/>
  <c r="L21" i="16"/>
  <c r="L17" i="16"/>
  <c r="L18" i="16"/>
  <c r="L19" i="16"/>
  <c r="L20" i="16"/>
  <c r="L206" i="16"/>
  <c r="L202" i="16"/>
  <c r="L203" i="16"/>
  <c r="L204" i="16"/>
  <c r="L205" i="16"/>
  <c r="L391" i="16"/>
  <c r="L387" i="16"/>
  <c r="L388" i="16"/>
  <c r="L389" i="16"/>
  <c r="L390" i="16"/>
  <c r="L541" i="16"/>
  <c r="L537" i="16"/>
  <c r="L538" i="16"/>
  <c r="L539" i="16"/>
  <c r="L540" i="16"/>
  <c r="L1036" i="16"/>
  <c r="L1032" i="16"/>
  <c r="L1033" i="16"/>
  <c r="L1034" i="16"/>
  <c r="L1035" i="16"/>
  <c r="L1041" i="16"/>
  <c r="L1037" i="16"/>
  <c r="L1038" i="16"/>
  <c r="L1039" i="16"/>
  <c r="L1040" i="16"/>
  <c r="L1186" i="16"/>
  <c r="L1182" i="16"/>
  <c r="L1183" i="16"/>
  <c r="L1184" i="16"/>
  <c r="L1185" i="16"/>
  <c r="L1216" i="16"/>
  <c r="L1212" i="16"/>
  <c r="L1213" i="16"/>
  <c r="L1214" i="16"/>
  <c r="L1215" i="16"/>
  <c r="L1306" i="16"/>
  <c r="L1302" i="16"/>
  <c r="L1303" i="16"/>
  <c r="L1304" i="16"/>
  <c r="L1305" i="16"/>
  <c r="L1351" i="16"/>
  <c r="L1347" i="16"/>
  <c r="L1348" i="16"/>
  <c r="L1349" i="16"/>
  <c r="L1350" i="16"/>
  <c r="L1426" i="16"/>
  <c r="L1422" i="16"/>
  <c r="L1423" i="16"/>
  <c r="L1424" i="16"/>
  <c r="L1425" i="16"/>
  <c r="L1506" i="16"/>
  <c r="L1502" i="16"/>
  <c r="L1503" i="16"/>
  <c r="L1504" i="16"/>
  <c r="L1505" i="16"/>
  <c r="L1786" i="16"/>
  <c r="L1782" i="16"/>
  <c r="L1783" i="16"/>
  <c r="L1784" i="16"/>
  <c r="L1785" i="16"/>
  <c r="L1851" i="16"/>
  <c r="L1847" i="16"/>
  <c r="L1848" i="16"/>
  <c r="L1849" i="16"/>
  <c r="L1850" i="16"/>
  <c r="L76" i="16"/>
  <c r="L72" i="16"/>
  <c r="L73" i="16"/>
  <c r="L74" i="16"/>
  <c r="L75" i="16"/>
  <c r="L851" i="16"/>
  <c r="L847" i="16"/>
  <c r="L848" i="16"/>
  <c r="L849" i="16"/>
  <c r="L850" i="16"/>
  <c r="L1006" i="16"/>
  <c r="L1002" i="16"/>
  <c r="L1003" i="16"/>
  <c r="L1004" i="16"/>
  <c r="L1005" i="16"/>
  <c r="L31" i="16"/>
  <c r="L27" i="16"/>
  <c r="L28" i="16"/>
  <c r="L29" i="16"/>
  <c r="L30" i="16"/>
  <c r="L136" i="16"/>
  <c r="L132" i="16"/>
  <c r="L133" i="16"/>
  <c r="L134" i="16"/>
  <c r="L135" i="16"/>
  <c r="L316" i="16"/>
  <c r="L312" i="16"/>
  <c r="L313" i="16"/>
  <c r="L314" i="16"/>
  <c r="L315" i="16"/>
  <c r="L451" i="16"/>
  <c r="L447" i="16"/>
  <c r="L448" i="16"/>
  <c r="L449" i="16"/>
  <c r="L450" i="16"/>
  <c r="L1206" i="16"/>
  <c r="L1202" i="16"/>
  <c r="L1203" i="16"/>
  <c r="L1204" i="16"/>
  <c r="L1205" i="16"/>
  <c r="L1441" i="16"/>
  <c r="L1437" i="16"/>
  <c r="L1438" i="16"/>
  <c r="L1439" i="16"/>
  <c r="L1440" i="16"/>
  <c r="L1551" i="16"/>
  <c r="L1547" i="16"/>
  <c r="L1548" i="16"/>
  <c r="L1549" i="16"/>
  <c r="L1550" i="16"/>
  <c r="L1566" i="16"/>
  <c r="L1562" i="16"/>
  <c r="L1563" i="16"/>
  <c r="L1564" i="16"/>
  <c r="L1565" i="16"/>
  <c r="L11" i="16"/>
  <c r="L7" i="16"/>
  <c r="L8" i="16"/>
  <c r="L9" i="16"/>
  <c r="L10" i="16"/>
  <c r="L176" i="16"/>
  <c r="L172" i="16"/>
  <c r="L173" i="16"/>
  <c r="L174" i="16"/>
  <c r="L175" i="16"/>
  <c r="L256" i="16"/>
  <c r="L252" i="16"/>
  <c r="L253" i="16"/>
  <c r="L254" i="16"/>
  <c r="L255" i="16"/>
  <c r="L341" i="16"/>
  <c r="L337" i="16"/>
  <c r="L338" i="16"/>
  <c r="L339" i="16"/>
  <c r="L340" i="16"/>
  <c r="L486" i="16"/>
  <c r="L482" i="16"/>
  <c r="L483" i="16"/>
  <c r="L484" i="16"/>
  <c r="L485" i="16"/>
  <c r="L561" i="16"/>
  <c r="L557" i="16"/>
  <c r="L558" i="16"/>
  <c r="L559" i="16"/>
  <c r="L560" i="16"/>
  <c r="L626" i="16"/>
  <c r="L622" i="16"/>
  <c r="L623" i="16"/>
  <c r="L624" i="16"/>
  <c r="L625" i="16"/>
  <c r="L776" i="16"/>
  <c r="L772" i="16"/>
  <c r="L773" i="16"/>
  <c r="L774" i="16"/>
  <c r="L775" i="16"/>
  <c r="L966" i="16"/>
  <c r="L962" i="16"/>
  <c r="L963" i="16"/>
  <c r="L964" i="16"/>
  <c r="L965" i="16"/>
  <c r="L991" i="16"/>
  <c r="L987" i="16"/>
  <c r="L988" i="16"/>
  <c r="L989" i="16"/>
  <c r="L990" i="16"/>
  <c r="L1011" i="16"/>
  <c r="L1007" i="16"/>
  <c r="L1008" i="16"/>
  <c r="L1009" i="16"/>
  <c r="L1010" i="16"/>
  <c r="L1021" i="16"/>
  <c r="L1017" i="16"/>
  <c r="L1018" i="16"/>
  <c r="L1019" i="16"/>
  <c r="L1020" i="16"/>
  <c r="L1316" i="16"/>
  <c r="L1312" i="16"/>
  <c r="L1313" i="16"/>
  <c r="L1314" i="16"/>
  <c r="L1315" i="16"/>
  <c r="L1476" i="16"/>
  <c r="L1472" i="16"/>
  <c r="L1473" i="16"/>
  <c r="L1474" i="16"/>
  <c r="L1475" i="16"/>
  <c r="L1621" i="16"/>
  <c r="L1617" i="16"/>
  <c r="L1618" i="16"/>
  <c r="L1619" i="16"/>
  <c r="L1620" i="16"/>
  <c r="L1741" i="16"/>
  <c r="L1737" i="16"/>
  <c r="L1738" i="16"/>
  <c r="L1739" i="16"/>
  <c r="L1740" i="16"/>
  <c r="L1821" i="16"/>
  <c r="L1817" i="16"/>
  <c r="L1818" i="16"/>
  <c r="L1819" i="16"/>
  <c r="L1820" i="16"/>
  <c r="L1976" i="16"/>
  <c r="L1972" i="16"/>
  <c r="L1973" i="16"/>
  <c r="L1974" i="16"/>
  <c r="L1975" i="16"/>
  <c r="L2016" i="16"/>
  <c r="L2012" i="16"/>
  <c r="L2013" i="16"/>
  <c r="L2014" i="16"/>
  <c r="L2015" i="16"/>
  <c r="L1456" i="16"/>
  <c r="L1452" i="16"/>
  <c r="L1453" i="16"/>
  <c r="L1454" i="16"/>
  <c r="L1455" i="16"/>
  <c r="L1796" i="16"/>
  <c r="L1792" i="16"/>
  <c r="L1793" i="16"/>
  <c r="L1794" i="16"/>
  <c r="L1795" i="16"/>
  <c r="L56" i="16"/>
  <c r="L52" i="16"/>
  <c r="L53" i="16"/>
  <c r="L54" i="16"/>
  <c r="L55" i="16"/>
  <c r="L351" i="16"/>
  <c r="L347" i="16"/>
  <c r="L348" i="16"/>
  <c r="L349" i="16"/>
  <c r="L350" i="16"/>
  <c r="L416" i="16"/>
  <c r="L412" i="16"/>
  <c r="L413" i="16"/>
  <c r="L414" i="16"/>
  <c r="L415" i="16"/>
  <c r="L606" i="16"/>
  <c r="L602" i="16"/>
  <c r="L603" i="16"/>
  <c r="L604" i="16"/>
  <c r="L605" i="16"/>
  <c r="L706" i="16"/>
  <c r="L702" i="16"/>
  <c r="L703" i="16"/>
  <c r="L704" i="16"/>
  <c r="L705" i="16"/>
  <c r="L751" i="16"/>
  <c r="L747" i="16"/>
  <c r="L748" i="16"/>
  <c r="L749" i="16"/>
  <c r="L750" i="16"/>
  <c r="L1066" i="16"/>
  <c r="L1062" i="16"/>
  <c r="L1063" i="16"/>
  <c r="L1064" i="16"/>
  <c r="L1065" i="16"/>
  <c r="L1531" i="16"/>
  <c r="L1527" i="16"/>
  <c r="L1528" i="16"/>
  <c r="L1529" i="16"/>
  <c r="L1530" i="16"/>
  <c r="L1751" i="16"/>
  <c r="L1747" i="16"/>
  <c r="L1748" i="16"/>
  <c r="L1749" i="16"/>
  <c r="L1750" i="16"/>
  <c r="L1811" i="16"/>
  <c r="L1807" i="16"/>
  <c r="L1808" i="16"/>
  <c r="L1809" i="16"/>
  <c r="L1810" i="16"/>
  <c r="L1471" i="16"/>
  <c r="L1467" i="16"/>
  <c r="L1468" i="16"/>
  <c r="L1469" i="16"/>
  <c r="L1470" i="16"/>
  <c r="L1661" i="16"/>
  <c r="L1657" i="16"/>
  <c r="L1658" i="16"/>
  <c r="L1659" i="16"/>
  <c r="L1660" i="16"/>
  <c r="L201" i="16"/>
  <c r="L197" i="16"/>
  <c r="L198" i="16"/>
  <c r="L199" i="16"/>
  <c r="L200" i="16"/>
  <c r="L371" i="16"/>
  <c r="L367" i="16"/>
  <c r="L368" i="16"/>
  <c r="L369" i="16"/>
  <c r="L370" i="16"/>
  <c r="L396" i="16"/>
  <c r="L392" i="16"/>
  <c r="L393" i="16"/>
  <c r="L394" i="16"/>
  <c r="L395" i="16"/>
  <c r="L401" i="16"/>
  <c r="L397" i="16"/>
  <c r="L398" i="16"/>
  <c r="L399" i="16"/>
  <c r="L400" i="16"/>
  <c r="L871" i="16"/>
  <c r="L867" i="16"/>
  <c r="L868" i="16"/>
  <c r="L869" i="16"/>
  <c r="L870" i="16"/>
  <c r="L886" i="16"/>
  <c r="L882" i="16"/>
  <c r="L883" i="16"/>
  <c r="L884" i="16"/>
  <c r="L885" i="16"/>
  <c r="L931" i="16"/>
  <c r="L927" i="16"/>
  <c r="L928" i="16"/>
  <c r="L929" i="16"/>
  <c r="L930" i="16"/>
  <c r="L941" i="16"/>
  <c r="L937" i="16"/>
  <c r="L938" i="16"/>
  <c r="L939" i="16"/>
  <c r="L940" i="16"/>
  <c r="L986" i="16"/>
  <c r="L982" i="16"/>
  <c r="L983" i="16"/>
  <c r="L984" i="16"/>
  <c r="L985" i="16"/>
  <c r="L1136" i="16"/>
  <c r="L1132" i="16"/>
  <c r="L1133" i="16"/>
  <c r="L1134" i="16"/>
  <c r="L1135" i="16"/>
  <c r="L1261" i="16"/>
  <c r="L1257" i="16"/>
  <c r="L1258" i="16"/>
  <c r="L1259" i="16"/>
  <c r="L1260" i="16"/>
  <c r="L6" i="16"/>
  <c r="L2" i="16"/>
  <c r="L3" i="16"/>
  <c r="L4" i="16"/>
  <c r="L5" i="16"/>
  <c r="L26" i="16"/>
  <c r="L22" i="16"/>
  <c r="L23" i="16"/>
  <c r="L24" i="16"/>
  <c r="L25" i="16"/>
  <c r="L41" i="16"/>
  <c r="L37" i="16"/>
  <c r="L38" i="16"/>
  <c r="L39" i="16"/>
  <c r="L40" i="16"/>
  <c r="L216" i="16"/>
  <c r="L212" i="16"/>
  <c r="L213" i="16"/>
  <c r="L214" i="16"/>
  <c r="L215" i="16"/>
  <c r="L226" i="16"/>
  <c r="L222" i="16"/>
  <c r="L223" i="16"/>
  <c r="L224" i="16"/>
  <c r="L225" i="16"/>
  <c r="L276" i="16"/>
  <c r="L272" i="16"/>
  <c r="L273" i="16"/>
  <c r="L274" i="16"/>
  <c r="L275" i="16"/>
  <c r="L441" i="16"/>
  <c r="L437" i="16"/>
  <c r="L438" i="16"/>
  <c r="L439" i="16"/>
  <c r="L440" i="16"/>
  <c r="L551" i="16"/>
  <c r="L547" i="16"/>
  <c r="L548" i="16"/>
  <c r="L549" i="16"/>
  <c r="L550" i="16"/>
  <c r="L771" i="16"/>
  <c r="L767" i="16"/>
  <c r="L768" i="16"/>
  <c r="L769" i="16"/>
  <c r="L770" i="16"/>
  <c r="L806" i="16"/>
  <c r="L802" i="16"/>
  <c r="L803" i="16"/>
  <c r="L804" i="16"/>
  <c r="L805" i="16"/>
  <c r="L836" i="16"/>
  <c r="L832" i="16"/>
  <c r="L833" i="16"/>
  <c r="L834" i="16"/>
  <c r="L835" i="16"/>
  <c r="L921" i="16"/>
  <c r="L917" i="16"/>
  <c r="L918" i="16"/>
  <c r="L919" i="16"/>
  <c r="L920" i="16"/>
  <c r="L996" i="16"/>
  <c r="L992" i="16"/>
  <c r="L993" i="16"/>
  <c r="L994" i="16"/>
  <c r="L995" i="16"/>
  <c r="L1051" i="16"/>
  <c r="L1047" i="16"/>
  <c r="L1048" i="16"/>
  <c r="L1049" i="16"/>
  <c r="L1050" i="16"/>
  <c r="L1076" i="16"/>
  <c r="L1072" i="16"/>
  <c r="L1073" i="16"/>
  <c r="L1074" i="16"/>
  <c r="L1075" i="16"/>
  <c r="L1286" i="16"/>
  <c r="L1282" i="16"/>
  <c r="L1283" i="16"/>
  <c r="L1284" i="16"/>
  <c r="L1285" i="16"/>
  <c r="L1401" i="16"/>
  <c r="L1397" i="16"/>
  <c r="L1398" i="16"/>
  <c r="L1399" i="16"/>
  <c r="L1400" i="16"/>
  <c r="L1576" i="16"/>
  <c r="L1572" i="16"/>
  <c r="L1573" i="16"/>
  <c r="L1574" i="16"/>
  <c r="L1575" i="16"/>
  <c r="L1626" i="16"/>
  <c r="L1622" i="16"/>
  <c r="L1623" i="16"/>
  <c r="L1624" i="16"/>
  <c r="L1625" i="16"/>
  <c r="L1656" i="16"/>
  <c r="L1652" i="16"/>
  <c r="L1653" i="16"/>
  <c r="L1654" i="16"/>
  <c r="L1655" i="16"/>
  <c r="L1836" i="16"/>
  <c r="L1832" i="16"/>
  <c r="L1833" i="16"/>
  <c r="L1834" i="16"/>
  <c r="L1835" i="16"/>
  <c r="L1891" i="16"/>
  <c r="L1887" i="16"/>
  <c r="L1888" i="16"/>
  <c r="L1889" i="16"/>
  <c r="L1890" i="16"/>
  <c r="L1906" i="16"/>
  <c r="L1902" i="16"/>
  <c r="L1903" i="16"/>
  <c r="L1904" i="16"/>
  <c r="L1905" i="16"/>
  <c r="L1911" i="16"/>
  <c r="L1907" i="16"/>
  <c r="L1908" i="16"/>
  <c r="L1909" i="16"/>
  <c r="L1910" i="16"/>
  <c r="L1971" i="16"/>
  <c r="L1967" i="16"/>
  <c r="L1968" i="16"/>
  <c r="L1969" i="16"/>
  <c r="L1970" i="16"/>
  <c r="L246" i="16"/>
  <c r="L242" i="16"/>
  <c r="L243" i="16"/>
  <c r="L244" i="16"/>
  <c r="L245" i="16"/>
  <c r="L506" i="16"/>
  <c r="L502" i="16"/>
  <c r="L503" i="16"/>
  <c r="L504" i="16"/>
  <c r="L505" i="16"/>
  <c r="L1251" i="16"/>
  <c r="L1247" i="16"/>
  <c r="L1248" i="16"/>
  <c r="L1249" i="16"/>
  <c r="L1250" i="16"/>
  <c r="L1926" i="16"/>
  <c r="L1922" i="16"/>
  <c r="L1923" i="16"/>
  <c r="L1924" i="16"/>
  <c r="L1925" i="16"/>
  <c r="L171" i="16"/>
  <c r="L167" i="16"/>
  <c r="L168" i="16"/>
  <c r="L169" i="16"/>
  <c r="L170" i="16"/>
  <c r="L331" i="16"/>
  <c r="L327" i="16"/>
  <c r="L328" i="16"/>
  <c r="L329" i="16"/>
  <c r="L330" i="16"/>
  <c r="L366" i="16"/>
  <c r="L362" i="16"/>
  <c r="L363" i="16"/>
  <c r="L364" i="16"/>
  <c r="L365" i="16"/>
  <c r="L466" i="16"/>
  <c r="L462" i="16"/>
  <c r="L463" i="16"/>
  <c r="L464" i="16"/>
  <c r="L465" i="16"/>
  <c r="L631" i="16"/>
  <c r="L627" i="16"/>
  <c r="L628" i="16"/>
  <c r="L629" i="16"/>
  <c r="L630" i="16"/>
  <c r="L766" i="16"/>
  <c r="L762" i="16"/>
  <c r="L763" i="16"/>
  <c r="L764" i="16"/>
  <c r="L765" i="16"/>
  <c r="L781" i="16"/>
  <c r="L777" i="16"/>
  <c r="L778" i="16"/>
  <c r="L779" i="16"/>
  <c r="L780" i="16"/>
  <c r="L1511" i="16"/>
  <c r="L1507" i="16"/>
  <c r="L1508" i="16"/>
  <c r="L1509" i="16"/>
  <c r="L1510" i="16"/>
  <c r="L1521" i="16"/>
  <c r="L1517" i="16"/>
  <c r="L1518" i="16"/>
  <c r="L1519" i="16"/>
  <c r="L1520" i="16"/>
  <c r="L1801" i="16"/>
  <c r="L1797" i="16"/>
  <c r="L1798" i="16"/>
  <c r="L1799" i="16"/>
  <c r="L1800" i="16"/>
  <c r="L1856" i="16"/>
  <c r="L1852" i="16"/>
  <c r="L1853" i="16"/>
  <c r="L1854" i="16"/>
  <c r="L1855" i="16"/>
  <c r="L1991" i="16"/>
  <c r="L1987" i="16"/>
  <c r="L1988" i="16"/>
  <c r="L1989" i="16"/>
  <c r="L1990" i="16"/>
  <c r="L386" i="16"/>
  <c r="L382" i="16"/>
  <c r="L383" i="16"/>
  <c r="L384" i="16"/>
  <c r="L385" i="16"/>
  <c r="L1056" i="16"/>
  <c r="L1052" i="16"/>
  <c r="L1053" i="16"/>
  <c r="L1054" i="16"/>
  <c r="L1055" i="16"/>
  <c r="L1461" i="16"/>
  <c r="L1457" i="16"/>
  <c r="L1458" i="16"/>
  <c r="L1459" i="16"/>
  <c r="L1460" i="16"/>
  <c r="L1646" i="16"/>
  <c r="L1642" i="16"/>
  <c r="L1643" i="16"/>
  <c r="L1644" i="16"/>
  <c r="L1645" i="16"/>
  <c r="L1736" i="16"/>
  <c r="L1732" i="16"/>
  <c r="L1733" i="16"/>
  <c r="L1734" i="16"/>
  <c r="L1735" i="16"/>
  <c r="L1756" i="16"/>
  <c r="L1752" i="16"/>
  <c r="L1753" i="16"/>
  <c r="L1754" i="16"/>
  <c r="L1755" i="16"/>
  <c r="L1846" i="16"/>
  <c r="L1842" i="16"/>
  <c r="L1843" i="16"/>
  <c r="L1844" i="16"/>
  <c r="L1845" i="16"/>
  <c r="L1861" i="16"/>
  <c r="L1857" i="16"/>
  <c r="L1858" i="16"/>
  <c r="L1859" i="16"/>
  <c r="L1860" i="16"/>
  <c r="L1916" i="16"/>
  <c r="L1912" i="16"/>
  <c r="L1913" i="16"/>
  <c r="L1914" i="16"/>
  <c r="L1915" i="16"/>
  <c r="L1941" i="16"/>
  <c r="L1937" i="16"/>
  <c r="L1938" i="16"/>
  <c r="L1939" i="16"/>
  <c r="L1940" i="16"/>
  <c r="L1961" i="16"/>
  <c r="L1957" i="16"/>
  <c r="L1958" i="16"/>
  <c r="L1959" i="16"/>
  <c r="L1960" i="16"/>
  <c r="L2006" i="16"/>
  <c r="L2002" i="16"/>
  <c r="L2003" i="16"/>
  <c r="L2004" i="16"/>
  <c r="L2005" i="16"/>
  <c r="L66" i="16"/>
  <c r="L62" i="16"/>
  <c r="L63" i="16"/>
  <c r="L64" i="16"/>
  <c r="L65" i="16"/>
  <c r="L381" i="16"/>
  <c r="L377" i="16"/>
  <c r="L378" i="16"/>
  <c r="L379" i="16"/>
  <c r="L380" i="16"/>
  <c r="L621" i="16"/>
  <c r="L617" i="16"/>
  <c r="L618" i="16"/>
  <c r="L619" i="16"/>
  <c r="L620" i="16"/>
  <c r="L736" i="16"/>
  <c r="L732" i="16"/>
  <c r="L733" i="16"/>
  <c r="L734" i="16"/>
  <c r="L735" i="16"/>
  <c r="L881" i="16"/>
  <c r="L877" i="16"/>
  <c r="L878" i="16"/>
  <c r="L879" i="16"/>
  <c r="L880" i="16"/>
  <c r="L961" i="16"/>
  <c r="L957" i="16"/>
  <c r="L958" i="16"/>
  <c r="L959" i="16"/>
  <c r="L960" i="16"/>
  <c r="L1096" i="16"/>
  <c r="L1092" i="16"/>
  <c r="L1093" i="16"/>
  <c r="L1094" i="16"/>
  <c r="L1095" i="16"/>
  <c r="L1371" i="16"/>
  <c r="L1367" i="16"/>
  <c r="L1368" i="16"/>
  <c r="L1369" i="16"/>
  <c r="L1370" i="16"/>
  <c r="L1616" i="16"/>
  <c r="L1612" i="16"/>
  <c r="L1613" i="16"/>
  <c r="L1614" i="16"/>
  <c r="L1615" i="16"/>
  <c r="L1711" i="16"/>
  <c r="L1707" i="16"/>
  <c r="L1708" i="16"/>
  <c r="L1709" i="16"/>
  <c r="L1710" i="16"/>
  <c r="L1791" i="16"/>
  <c r="L1787" i="16"/>
  <c r="L1788" i="16"/>
  <c r="L1789" i="16"/>
  <c r="L1790" i="16"/>
  <c r="L1936" i="16"/>
  <c r="L1932" i="16"/>
  <c r="L1933" i="16"/>
  <c r="L1934" i="16"/>
  <c r="L1935" i="16"/>
  <c r="L131" i="16"/>
  <c r="L127" i="16"/>
  <c r="L128" i="16"/>
  <c r="L129" i="16"/>
  <c r="L130" i="16"/>
  <c r="L586" i="16"/>
  <c r="L582" i="16"/>
  <c r="L583" i="16"/>
  <c r="L584" i="16"/>
  <c r="L585" i="16"/>
  <c r="L956" i="16"/>
  <c r="L952" i="16"/>
  <c r="L953" i="16"/>
  <c r="L954" i="16"/>
  <c r="L955" i="16"/>
  <c r="L1246" i="16"/>
  <c r="L1242" i="16"/>
  <c r="L1243" i="16"/>
  <c r="L1244" i="16"/>
  <c r="L1245" i="16"/>
  <c r="L1486" i="16"/>
  <c r="L1482" i="16"/>
  <c r="L1483" i="16"/>
  <c r="L1484" i="16"/>
  <c r="L1485" i="16"/>
  <c r="L2001" i="16"/>
  <c r="L1997" i="16"/>
  <c r="L1998" i="16"/>
  <c r="L1999" i="16"/>
  <c r="L2000" i="16"/>
  <c r="L311" i="16"/>
  <c r="L307" i="16"/>
  <c r="L308" i="16"/>
  <c r="L309" i="16"/>
  <c r="L310" i="16"/>
  <c r="L376" i="16"/>
  <c r="L372" i="16"/>
  <c r="L373" i="16"/>
  <c r="L374" i="16"/>
  <c r="L375" i="16"/>
  <c r="K51" i="16"/>
  <c r="K47" i="16"/>
  <c r="K48" i="16"/>
  <c r="K49" i="16"/>
  <c r="K50" i="16"/>
  <c r="K571" i="16"/>
  <c r="K567" i="16"/>
  <c r="K568" i="16"/>
  <c r="K569" i="16"/>
  <c r="K570" i="16"/>
  <c r="K91" i="16"/>
  <c r="K87" i="16"/>
  <c r="K88" i="16"/>
  <c r="K89" i="16"/>
  <c r="K90" i="16"/>
  <c r="K151" i="16"/>
  <c r="K147" i="16"/>
  <c r="K148" i="16"/>
  <c r="K149" i="16"/>
  <c r="K150" i="16"/>
  <c r="K251" i="16"/>
  <c r="K247" i="16"/>
  <c r="K248" i="16"/>
  <c r="K249" i="16"/>
  <c r="K250" i="16"/>
  <c r="K471" i="16"/>
  <c r="K467" i="16"/>
  <c r="K468" i="16"/>
  <c r="K469" i="16"/>
  <c r="K470" i="16"/>
  <c r="K536" i="16"/>
  <c r="K532" i="16"/>
  <c r="K533" i="16"/>
  <c r="K534" i="16"/>
  <c r="K535" i="16"/>
  <c r="K651" i="16"/>
  <c r="K647" i="16"/>
  <c r="K648" i="16"/>
  <c r="K649" i="16"/>
  <c r="K650" i="16"/>
  <c r="K841" i="16"/>
  <c r="K837" i="16"/>
  <c r="K838" i="16"/>
  <c r="K839" i="16"/>
  <c r="K840" i="16"/>
  <c r="K1231" i="16"/>
  <c r="K1227" i="16"/>
  <c r="K1228" i="16"/>
  <c r="K1229" i="16"/>
  <c r="K1230" i="16"/>
  <c r="K1241" i="16"/>
  <c r="K1237" i="16"/>
  <c r="K1238" i="16"/>
  <c r="K1239" i="16"/>
  <c r="K1240" i="16"/>
  <c r="K1631" i="16"/>
  <c r="K1627" i="16"/>
  <c r="K1628" i="16"/>
  <c r="K1629" i="16"/>
  <c r="K1630" i="16"/>
  <c r="K1696" i="16"/>
  <c r="K1692" i="16"/>
  <c r="K1693" i="16"/>
  <c r="K1694" i="16"/>
  <c r="K1695" i="16"/>
  <c r="K1886" i="16"/>
  <c r="K1882" i="16"/>
  <c r="K1883" i="16"/>
  <c r="K1884" i="16"/>
  <c r="K1885" i="16"/>
  <c r="K646" i="16"/>
  <c r="K642" i="16"/>
  <c r="K643" i="16"/>
  <c r="K644" i="16"/>
  <c r="K645" i="16"/>
  <c r="K896" i="16"/>
  <c r="K892" i="16"/>
  <c r="K893" i="16"/>
  <c r="K894" i="16"/>
  <c r="K895" i="16"/>
  <c r="K1156" i="16"/>
  <c r="K1152" i="16"/>
  <c r="K1153" i="16"/>
  <c r="K1154" i="16"/>
  <c r="K1155" i="16"/>
  <c r="K1326" i="16"/>
  <c r="K1322" i="16"/>
  <c r="K1323" i="16"/>
  <c r="K1324" i="16"/>
  <c r="K1325" i="16"/>
  <c r="K1681" i="16"/>
  <c r="K1677" i="16"/>
  <c r="K1678" i="16"/>
  <c r="K1679" i="16"/>
  <c r="K1680" i="16"/>
  <c r="K1876" i="16"/>
  <c r="K1872" i="16"/>
  <c r="K1873" i="16"/>
  <c r="K1874" i="16"/>
  <c r="K1875" i="16"/>
  <c r="K1951" i="16"/>
  <c r="K1947" i="16"/>
  <c r="K1948" i="16"/>
  <c r="K1949" i="16"/>
  <c r="K1950" i="16"/>
  <c r="K336" i="16"/>
  <c r="K332" i="16"/>
  <c r="K333" i="16"/>
  <c r="K334" i="16"/>
  <c r="K335" i="16"/>
  <c r="K596" i="16"/>
  <c r="K592" i="16"/>
  <c r="K593" i="16"/>
  <c r="K594" i="16"/>
  <c r="K595" i="16"/>
  <c r="K976" i="16"/>
  <c r="K972" i="16"/>
  <c r="K973" i="16"/>
  <c r="K974" i="16"/>
  <c r="K975" i="16"/>
  <c r="K1116" i="16"/>
  <c r="K1112" i="16"/>
  <c r="K1113" i="16"/>
  <c r="K1114" i="16"/>
  <c r="K1115" i="16"/>
  <c r="K1411" i="16"/>
  <c r="K1407" i="16"/>
  <c r="K1408" i="16"/>
  <c r="K1409" i="16"/>
  <c r="K1410" i="16"/>
  <c r="K1636" i="16"/>
  <c r="K1632" i="16"/>
  <c r="K1633" i="16"/>
  <c r="K1634" i="16"/>
  <c r="K1635" i="16"/>
  <c r="K1816" i="16"/>
  <c r="K1812" i="16"/>
  <c r="K1813" i="16"/>
  <c r="K1814" i="16"/>
  <c r="K1815" i="16"/>
  <c r="K2021" i="16"/>
  <c r="K2017" i="16"/>
  <c r="K2018" i="16"/>
  <c r="K2019" i="16"/>
  <c r="K2020" i="16"/>
  <c r="K81" i="16"/>
  <c r="K77" i="16"/>
  <c r="K78" i="16"/>
  <c r="K79" i="16"/>
  <c r="K80" i="16"/>
  <c r="K236" i="16"/>
  <c r="K232" i="16"/>
  <c r="K233" i="16"/>
  <c r="K234" i="16"/>
  <c r="K235" i="16"/>
  <c r="K641" i="16"/>
  <c r="K637" i="16"/>
  <c r="K638" i="16"/>
  <c r="K639" i="16"/>
  <c r="K640" i="16"/>
  <c r="K916" i="16"/>
  <c r="K912" i="16"/>
  <c r="K913" i="16"/>
  <c r="K914" i="16"/>
  <c r="K915" i="16"/>
  <c r="K926" i="16"/>
  <c r="K922" i="16"/>
  <c r="K923" i="16"/>
  <c r="K924" i="16"/>
  <c r="K925" i="16"/>
  <c r="K1091" i="16"/>
  <c r="K1087" i="16"/>
  <c r="K1088" i="16"/>
  <c r="K1089" i="16"/>
  <c r="K1090" i="16"/>
  <c r="K1141" i="16"/>
  <c r="K1137" i="16"/>
  <c r="K1138" i="16"/>
  <c r="K1139" i="16"/>
  <c r="K1140" i="16"/>
  <c r="K1181" i="16"/>
  <c r="K1177" i="16"/>
  <c r="K1178" i="16"/>
  <c r="K1179" i="16"/>
  <c r="K1180" i="16"/>
  <c r="K1556" i="16"/>
  <c r="K1552" i="16"/>
  <c r="K1553" i="16"/>
  <c r="K1554" i="16"/>
  <c r="K1555" i="16"/>
  <c r="K1581" i="16"/>
  <c r="K1577" i="16"/>
  <c r="K1578" i="16"/>
  <c r="K1579" i="16"/>
  <c r="K1580" i="16"/>
  <c r="K1586" i="16"/>
  <c r="K1582" i="16"/>
  <c r="K1583" i="16"/>
  <c r="K1584" i="16"/>
  <c r="K1585" i="16"/>
  <c r="K1591" i="16"/>
  <c r="K1587" i="16"/>
  <c r="K1588" i="16"/>
  <c r="K1589" i="16"/>
  <c r="K1590" i="16"/>
  <c r="K1596" i="16"/>
  <c r="K1592" i="16"/>
  <c r="K1593" i="16"/>
  <c r="K1594" i="16"/>
  <c r="K1595" i="16"/>
  <c r="K1611" i="16"/>
  <c r="K1607" i="16"/>
  <c r="K1608" i="16"/>
  <c r="K1609" i="16"/>
  <c r="K1610" i="16"/>
  <c r="K1716" i="16"/>
  <c r="K1712" i="16"/>
  <c r="K1713" i="16"/>
  <c r="K1714" i="16"/>
  <c r="K1715" i="16"/>
  <c r="K1781" i="16"/>
  <c r="K1777" i="16"/>
  <c r="K1778" i="16"/>
  <c r="K1779" i="16"/>
  <c r="K1780" i="16"/>
  <c r="K1881" i="16"/>
  <c r="K1877" i="16"/>
  <c r="K1878" i="16"/>
  <c r="K1879" i="16"/>
  <c r="K1880" i="16"/>
  <c r="K496" i="16"/>
  <c r="K492" i="16"/>
  <c r="K493" i="16"/>
  <c r="K494" i="16"/>
  <c r="K495" i="16"/>
  <c r="K701" i="16"/>
  <c r="K697" i="16"/>
  <c r="K698" i="16"/>
  <c r="K699" i="16"/>
  <c r="K700" i="16"/>
  <c r="K1296" i="16"/>
  <c r="K1292" i="16"/>
  <c r="K1293" i="16"/>
  <c r="K1294" i="16"/>
  <c r="K1295" i="16"/>
  <c r="K1406" i="16"/>
  <c r="K1402" i="16"/>
  <c r="K1403" i="16"/>
  <c r="K1404" i="16"/>
  <c r="K1405" i="16"/>
  <c r="K1451" i="16"/>
  <c r="K1447" i="16"/>
  <c r="K1448" i="16"/>
  <c r="K1449" i="16"/>
  <c r="K1450" i="16"/>
  <c r="K286" i="16"/>
  <c r="K282" i="16"/>
  <c r="K283" i="16"/>
  <c r="K284" i="16"/>
  <c r="K285" i="16"/>
  <c r="K716" i="16"/>
  <c r="K712" i="16"/>
  <c r="K713" i="16"/>
  <c r="K714" i="16"/>
  <c r="K715" i="16"/>
  <c r="K831" i="16"/>
  <c r="K827" i="16"/>
  <c r="K828" i="16"/>
  <c r="K829" i="16"/>
  <c r="K830" i="16"/>
  <c r="K1071" i="16"/>
  <c r="K1067" i="16"/>
  <c r="K1068" i="16"/>
  <c r="K1069" i="16"/>
  <c r="K1070" i="16"/>
  <c r="K1271" i="16"/>
  <c r="K1267" i="16"/>
  <c r="K1268" i="16"/>
  <c r="K1269" i="16"/>
  <c r="K1270" i="16"/>
  <c r="K1651" i="16"/>
  <c r="K1647" i="16"/>
  <c r="K1648" i="16"/>
  <c r="K1649" i="16"/>
  <c r="K1650" i="16"/>
  <c r="K1676" i="16"/>
  <c r="K1672" i="16"/>
  <c r="K1673" i="16"/>
  <c r="K1674" i="16"/>
  <c r="K1675" i="16"/>
  <c r="K1701" i="16"/>
  <c r="K1697" i="16"/>
  <c r="K1698" i="16"/>
  <c r="K1699" i="16"/>
  <c r="K1700" i="16"/>
  <c r="K1266" i="16"/>
  <c r="K1262" i="16"/>
  <c r="K1263" i="16"/>
  <c r="K1264" i="16"/>
  <c r="K516" i="16"/>
  <c r="K512" i="16"/>
  <c r="K513" i="16"/>
  <c r="K514" i="16"/>
  <c r="K515" i="16"/>
  <c r="K1571" i="16"/>
  <c r="K1567" i="16"/>
  <c r="K1568" i="16"/>
  <c r="K1569" i="16"/>
  <c r="K1570" i="16"/>
  <c r="K1981" i="16"/>
  <c r="K1977" i="16"/>
  <c r="K1978" i="16"/>
  <c r="K1979" i="16"/>
  <c r="K1980" i="16"/>
  <c r="K126" i="16"/>
  <c r="K122" i="16"/>
  <c r="K123" i="16"/>
  <c r="K124" i="16"/>
  <c r="K125" i="16"/>
  <c r="K211" i="16"/>
  <c r="K207" i="16"/>
  <c r="K208" i="16"/>
  <c r="K209" i="16"/>
  <c r="K210" i="16"/>
  <c r="K291" i="16"/>
  <c r="K287" i="16"/>
  <c r="K288" i="16"/>
  <c r="K289" i="16"/>
  <c r="K290" i="16"/>
  <c r="K361" i="16"/>
  <c r="K357" i="16"/>
  <c r="K358" i="16"/>
  <c r="K359" i="16"/>
  <c r="K360" i="16"/>
  <c r="K411" i="16"/>
  <c r="K407" i="16"/>
  <c r="K408" i="16"/>
  <c r="K409" i="16"/>
  <c r="K410" i="16"/>
  <c r="K611" i="16"/>
  <c r="K607" i="16"/>
  <c r="K608" i="16"/>
  <c r="K609" i="16"/>
  <c r="K610" i="16"/>
  <c r="K656" i="16"/>
  <c r="K652" i="16"/>
  <c r="K653" i="16"/>
  <c r="K654" i="16"/>
  <c r="K655" i="16"/>
  <c r="K791" i="16"/>
  <c r="K787" i="16"/>
  <c r="K788" i="16"/>
  <c r="K789" i="16"/>
  <c r="K790" i="16"/>
  <c r="K801" i="16"/>
  <c r="K797" i="16"/>
  <c r="K798" i="16"/>
  <c r="K799" i="16"/>
  <c r="K800" i="16"/>
  <c r="K816" i="16"/>
  <c r="K812" i="16"/>
  <c r="K813" i="16"/>
  <c r="K814" i="16"/>
  <c r="K815" i="16"/>
  <c r="K856" i="16"/>
  <c r="K852" i="16"/>
  <c r="K853" i="16"/>
  <c r="K854" i="16"/>
  <c r="K855" i="16"/>
  <c r="K981" i="16"/>
  <c r="K977" i="16"/>
  <c r="K978" i="16"/>
  <c r="K979" i="16"/>
  <c r="K980" i="16"/>
  <c r="K1016" i="16"/>
  <c r="K1012" i="16"/>
  <c r="K1013" i="16"/>
  <c r="K1014" i="16"/>
  <c r="K1015" i="16"/>
  <c r="K1121" i="16"/>
  <c r="K1117" i="16"/>
  <c r="K1118" i="16"/>
  <c r="K1119" i="16"/>
  <c r="K1120" i="16"/>
  <c r="K1161" i="16"/>
  <c r="K1157" i="16"/>
  <c r="K1158" i="16"/>
  <c r="K1159" i="16"/>
  <c r="K1160" i="16"/>
  <c r="K1191" i="16"/>
  <c r="K1187" i="16"/>
  <c r="K1188" i="16"/>
  <c r="K1189" i="16"/>
  <c r="K1190" i="16"/>
  <c r="K1291" i="16"/>
  <c r="K1287" i="16"/>
  <c r="K1288" i="16"/>
  <c r="K1289" i="16"/>
  <c r="K1290" i="16"/>
  <c r="K1346" i="16"/>
  <c r="K1342" i="16"/>
  <c r="K1343" i="16"/>
  <c r="K1344" i="16"/>
  <c r="K1345" i="16"/>
  <c r="K1356" i="16"/>
  <c r="K1352" i="16"/>
  <c r="K1353" i="16"/>
  <c r="K1354" i="16"/>
  <c r="K1355" i="16"/>
  <c r="K1391" i="16"/>
  <c r="K1387" i="16"/>
  <c r="K1388" i="16"/>
  <c r="K1389" i="16"/>
  <c r="K1390" i="16"/>
  <c r="K1396" i="16"/>
  <c r="K1392" i="16"/>
  <c r="K1393" i="16"/>
  <c r="K1394" i="16"/>
  <c r="K1395" i="16"/>
  <c r="K1416" i="16"/>
  <c r="K1412" i="16"/>
  <c r="K1413" i="16"/>
  <c r="K1414" i="16"/>
  <c r="K1415" i="16"/>
  <c r="K1431" i="16"/>
  <c r="K1427" i="16"/>
  <c r="K1428" i="16"/>
  <c r="K1429" i="16"/>
  <c r="K1430" i="16"/>
  <c r="K1516" i="16"/>
  <c r="K1512" i="16"/>
  <c r="K1513" i="16"/>
  <c r="K1514" i="16"/>
  <c r="K1515" i="16"/>
  <c r="K1606" i="16"/>
  <c r="K1602" i="16"/>
  <c r="K1603" i="16"/>
  <c r="K1604" i="16"/>
  <c r="K1605" i="16"/>
  <c r="K1746" i="16"/>
  <c r="K1742" i="16"/>
  <c r="K1743" i="16"/>
  <c r="K1744" i="16"/>
  <c r="K1745" i="16"/>
  <c r="K1776" i="16"/>
  <c r="K1772" i="16"/>
  <c r="K1773" i="16"/>
  <c r="K1774" i="16"/>
  <c r="K1775" i="16"/>
  <c r="K86" i="16"/>
  <c r="K82" i="16"/>
  <c r="K83" i="16"/>
  <c r="K84" i="16"/>
  <c r="K85" i="16"/>
  <c r="K96" i="16"/>
  <c r="K92" i="16"/>
  <c r="K93" i="16"/>
  <c r="K94" i="16"/>
  <c r="K95" i="16"/>
  <c r="K221" i="16"/>
  <c r="K217" i="16"/>
  <c r="K218" i="16"/>
  <c r="K219" i="16"/>
  <c r="K220" i="16"/>
  <c r="K306" i="16"/>
  <c r="K302" i="16"/>
  <c r="K303" i="16"/>
  <c r="K304" i="16"/>
  <c r="K305" i="16"/>
  <c r="K406" i="16"/>
  <c r="K402" i="16"/>
  <c r="K403" i="16"/>
  <c r="K404" i="16"/>
  <c r="K405" i="16"/>
  <c r="K431" i="16"/>
  <c r="K427" i="16"/>
  <c r="K428" i="16"/>
  <c r="K429" i="16"/>
  <c r="K430" i="16"/>
  <c r="K511" i="16"/>
  <c r="K507" i="16"/>
  <c r="K508" i="16"/>
  <c r="K509" i="16"/>
  <c r="K510" i="16"/>
  <c r="K616" i="16"/>
  <c r="K612" i="16"/>
  <c r="K613" i="16"/>
  <c r="K614" i="16"/>
  <c r="K615" i="16"/>
  <c r="K661" i="16"/>
  <c r="K657" i="16"/>
  <c r="K658" i="16"/>
  <c r="K659" i="16"/>
  <c r="K660" i="16"/>
  <c r="K726" i="16"/>
  <c r="K722" i="16"/>
  <c r="K723" i="16"/>
  <c r="K724" i="16"/>
  <c r="K725" i="16"/>
  <c r="K821" i="16"/>
  <c r="K817" i="16"/>
  <c r="K818" i="16"/>
  <c r="K819" i="16"/>
  <c r="K820" i="16"/>
  <c r="K1086" i="16"/>
  <c r="K1082" i="16"/>
  <c r="K1083" i="16"/>
  <c r="K1084" i="16"/>
  <c r="K1085" i="16"/>
  <c r="K1101" i="16"/>
  <c r="K1097" i="16"/>
  <c r="K1098" i="16"/>
  <c r="K1099" i="16"/>
  <c r="K1100" i="16"/>
  <c r="K1901" i="16"/>
  <c r="K1897" i="16"/>
  <c r="K1898" i="16"/>
  <c r="K1899" i="16"/>
  <c r="K1900" i="16"/>
  <c r="K1921" i="16"/>
  <c r="K1917" i="16"/>
  <c r="K1918" i="16"/>
  <c r="K1919" i="16"/>
  <c r="K1920" i="16"/>
  <c r="K1126" i="16"/>
  <c r="K1122" i="16"/>
  <c r="K1123" i="16"/>
  <c r="K1124" i="16"/>
  <c r="K1125" i="16"/>
  <c r="K1341" i="16"/>
  <c r="K1337" i="16"/>
  <c r="K1338" i="16"/>
  <c r="K1339" i="16"/>
  <c r="K1340" i="16"/>
  <c r="K46" i="16"/>
  <c r="K42" i="16"/>
  <c r="K43" i="16"/>
  <c r="K44" i="16"/>
  <c r="K45" i="16"/>
  <c r="K161" i="16"/>
  <c r="K157" i="16"/>
  <c r="K158" i="16"/>
  <c r="K159" i="16"/>
  <c r="K160" i="16"/>
  <c r="K166" i="16"/>
  <c r="K162" i="16"/>
  <c r="K163" i="16"/>
  <c r="K164" i="16"/>
  <c r="K165" i="16"/>
  <c r="K446" i="16"/>
  <c r="K442" i="16"/>
  <c r="K443" i="16"/>
  <c r="K444" i="16"/>
  <c r="K445" i="16"/>
  <c r="K501" i="16"/>
  <c r="K497" i="16"/>
  <c r="K498" i="16"/>
  <c r="K499" i="16"/>
  <c r="K500" i="16"/>
  <c r="K531" i="16"/>
  <c r="K527" i="16"/>
  <c r="K528" i="16"/>
  <c r="K529" i="16"/>
  <c r="K530" i="16"/>
  <c r="K891" i="16"/>
  <c r="K887" i="16"/>
  <c r="K888" i="16"/>
  <c r="K889" i="16"/>
  <c r="K890" i="16"/>
  <c r="K1641" i="16"/>
  <c r="K1637" i="16"/>
  <c r="K1638" i="16"/>
  <c r="K1639" i="16"/>
  <c r="K1640" i="16"/>
  <c r="K111" i="16"/>
  <c r="K107" i="16"/>
  <c r="K108" i="16"/>
  <c r="K109" i="16"/>
  <c r="K110" i="16"/>
  <c r="K186" i="16"/>
  <c r="K182" i="16"/>
  <c r="K183" i="16"/>
  <c r="K184" i="16"/>
  <c r="K185" i="16"/>
  <c r="K436" i="16"/>
  <c r="K432" i="16"/>
  <c r="K433" i="16"/>
  <c r="K434" i="16"/>
  <c r="K435" i="16"/>
  <c r="K951" i="16"/>
  <c r="K947" i="16"/>
  <c r="K948" i="16"/>
  <c r="K949" i="16"/>
  <c r="K950" i="16"/>
  <c r="K1026" i="16"/>
  <c r="K1022" i="16"/>
  <c r="K1023" i="16"/>
  <c r="K1024" i="16"/>
  <c r="K1025" i="16"/>
  <c r="K346" i="16"/>
  <c r="K342" i="16"/>
  <c r="K343" i="16"/>
  <c r="K344" i="16"/>
  <c r="K345" i="16"/>
  <c r="K461" i="16"/>
  <c r="K457" i="16"/>
  <c r="K458" i="16"/>
  <c r="K459" i="16"/>
  <c r="K460" i="16"/>
  <c r="K476" i="16"/>
  <c r="K472" i="16"/>
  <c r="K473" i="16"/>
  <c r="K474" i="16"/>
  <c r="K475" i="16"/>
  <c r="K481" i="16"/>
  <c r="K477" i="16"/>
  <c r="K478" i="16"/>
  <c r="K479" i="16"/>
  <c r="K480" i="16"/>
  <c r="K911" i="16"/>
  <c r="K907" i="16"/>
  <c r="K908" i="16"/>
  <c r="K909" i="16"/>
  <c r="K910" i="16"/>
  <c r="K1131" i="16"/>
  <c r="K1127" i="16"/>
  <c r="K1128" i="16"/>
  <c r="K1129" i="16"/>
  <c r="K1130" i="16"/>
  <c r="K1536" i="16"/>
  <c r="K1532" i="16"/>
  <c r="K1533" i="16"/>
  <c r="K1534" i="16"/>
  <c r="K1535" i="16"/>
  <c r="K1721" i="16"/>
  <c r="K1717" i="16"/>
  <c r="K1718" i="16"/>
  <c r="K1719" i="16"/>
  <c r="K1720" i="16"/>
  <c r="K1761" i="16"/>
  <c r="K1757" i="16"/>
  <c r="K1758" i="16"/>
  <c r="K1759" i="16"/>
  <c r="K1760" i="16"/>
  <c r="K1841" i="16"/>
  <c r="K1837" i="16"/>
  <c r="K1838" i="16"/>
  <c r="K1839" i="16"/>
  <c r="K1840" i="16"/>
  <c r="K1866" i="16"/>
  <c r="K1862" i="16"/>
  <c r="K1863" i="16"/>
  <c r="K1864" i="16"/>
  <c r="K1865" i="16"/>
  <c r="K71" i="16"/>
  <c r="K67" i="16"/>
  <c r="K68" i="16"/>
  <c r="K69" i="16"/>
  <c r="K70" i="16"/>
  <c r="K181" i="16"/>
  <c r="K177" i="16"/>
  <c r="K178" i="16"/>
  <c r="K179" i="16"/>
  <c r="K180" i="16"/>
  <c r="K426" i="16"/>
  <c r="K422" i="16"/>
  <c r="K423" i="16"/>
  <c r="K424" i="16"/>
  <c r="K425" i="16"/>
  <c r="K491" i="16"/>
  <c r="K487" i="16"/>
  <c r="K488" i="16"/>
  <c r="K489" i="16"/>
  <c r="K490" i="16"/>
  <c r="K566" i="16"/>
  <c r="K562" i="16"/>
  <c r="K563" i="16"/>
  <c r="K564" i="16"/>
  <c r="K565" i="16"/>
  <c r="K861" i="16"/>
  <c r="K857" i="16"/>
  <c r="K858" i="16"/>
  <c r="K859" i="16"/>
  <c r="K860" i="16"/>
  <c r="K946" i="16"/>
  <c r="K942" i="16"/>
  <c r="K943" i="16"/>
  <c r="K944" i="16"/>
  <c r="K945" i="16"/>
  <c r="K1106" i="16"/>
  <c r="K1102" i="16"/>
  <c r="K1103" i="16"/>
  <c r="K1104" i="16"/>
  <c r="K1105" i="16"/>
  <c r="K1196" i="16"/>
  <c r="K1192" i="16"/>
  <c r="K1193" i="16"/>
  <c r="K1194" i="16"/>
  <c r="K1195" i="16"/>
  <c r="K1311" i="16"/>
  <c r="K1307" i="16"/>
  <c r="K1308" i="16"/>
  <c r="K1309" i="16"/>
  <c r="K1310" i="16"/>
  <c r="K1331" i="16"/>
  <c r="K1327" i="16"/>
  <c r="K1328" i="16"/>
  <c r="K1329" i="16"/>
  <c r="K1330" i="16"/>
  <c r="K1946" i="16"/>
  <c r="K1942" i="16"/>
  <c r="K1943" i="16"/>
  <c r="K1944" i="16"/>
  <c r="K1945" i="16"/>
  <c r="K601" i="16"/>
  <c r="K597" i="16"/>
  <c r="K598" i="16"/>
  <c r="K599" i="16"/>
  <c r="K600" i="16"/>
  <c r="K1001" i="16"/>
  <c r="K997" i="16"/>
  <c r="K998" i="16"/>
  <c r="K999" i="16"/>
  <c r="K1000" i="16"/>
  <c r="K1176" i="16"/>
  <c r="K1172" i="16"/>
  <c r="K1173" i="16"/>
  <c r="K1174" i="16"/>
  <c r="K1175" i="16"/>
  <c r="K1966" i="16"/>
  <c r="K1962" i="16"/>
  <c r="K1963" i="16"/>
  <c r="K1964" i="16"/>
  <c r="K1965" i="16"/>
  <c r="K196" i="16"/>
  <c r="K192" i="16"/>
  <c r="K193" i="16"/>
  <c r="K194" i="16"/>
  <c r="K195" i="16"/>
  <c r="K1031" i="16"/>
  <c r="K1027" i="16"/>
  <c r="K1028" i="16"/>
  <c r="K1029" i="16"/>
  <c r="K1030" i="16"/>
  <c r="K1061" i="16"/>
  <c r="K1057" i="16"/>
  <c r="K1058" i="16"/>
  <c r="K1059" i="16"/>
  <c r="K1060" i="16"/>
  <c r="K1381" i="16"/>
  <c r="K1377" i="16"/>
  <c r="K1378" i="16"/>
  <c r="K1379" i="16"/>
  <c r="K1380" i="16"/>
  <c r="K1466" i="16"/>
  <c r="K1462" i="16"/>
  <c r="K1463" i="16"/>
  <c r="K1464" i="16"/>
  <c r="K1465" i="16"/>
  <c r="K36" i="16"/>
  <c r="K32" i="16"/>
  <c r="K33" i="16"/>
  <c r="K34" i="16"/>
  <c r="K35" i="16"/>
  <c r="K296" i="16"/>
  <c r="K292" i="16"/>
  <c r="K293" i="16"/>
  <c r="K294" i="16"/>
  <c r="K295" i="16"/>
  <c r="K826" i="16"/>
  <c r="K822" i="16"/>
  <c r="K823" i="16"/>
  <c r="K824" i="16"/>
  <c r="K825" i="16"/>
  <c r="K846" i="16"/>
  <c r="K842" i="16"/>
  <c r="K843" i="16"/>
  <c r="K844" i="16"/>
  <c r="K845" i="16"/>
  <c r="K971" i="16"/>
  <c r="K967" i="16"/>
  <c r="K968" i="16"/>
  <c r="K969" i="16"/>
  <c r="K970" i="16"/>
  <c r="K1336" i="16"/>
  <c r="K1332" i="16"/>
  <c r="K1333" i="16"/>
  <c r="K1334" i="16"/>
  <c r="K1335" i="16"/>
  <c r="K1376" i="16"/>
  <c r="K1372" i="16"/>
  <c r="K1373" i="16"/>
  <c r="K1374" i="16"/>
  <c r="K1375" i="16"/>
  <c r="K1491" i="16"/>
  <c r="K1487" i="16"/>
  <c r="K1488" i="16"/>
  <c r="K1489" i="16"/>
  <c r="K1490" i="16"/>
  <c r="K1671" i="16"/>
  <c r="K1667" i="16"/>
  <c r="K1668" i="16"/>
  <c r="K1669" i="16"/>
  <c r="K1670" i="16"/>
  <c r="K141" i="16"/>
  <c r="K137" i="16"/>
  <c r="K138" i="16"/>
  <c r="K139" i="16"/>
  <c r="K140" i="16"/>
  <c r="K191" i="16"/>
  <c r="K187" i="16"/>
  <c r="K188" i="16"/>
  <c r="K189" i="16"/>
  <c r="K190" i="16"/>
  <c r="K261" i="16"/>
  <c r="K257" i="16"/>
  <c r="K258" i="16"/>
  <c r="K259" i="16"/>
  <c r="K260" i="16"/>
  <c r="K321" i="16"/>
  <c r="K317" i="16"/>
  <c r="K318" i="16"/>
  <c r="K319" i="16"/>
  <c r="K320" i="16"/>
  <c r="K1146" i="16"/>
  <c r="K1142" i="16"/>
  <c r="K1143" i="16"/>
  <c r="K1144" i="16"/>
  <c r="K1145" i="16"/>
  <c r="K1236" i="16"/>
  <c r="K1232" i="16"/>
  <c r="K1233" i="16"/>
  <c r="K1234" i="16"/>
  <c r="K1235" i="16"/>
  <c r="K1321" i="16"/>
  <c r="K1317" i="16"/>
  <c r="K1318" i="16"/>
  <c r="K1319" i="16"/>
  <c r="K1320" i="16"/>
  <c r="K1361" i="16"/>
  <c r="K1357" i="16"/>
  <c r="K1358" i="16"/>
  <c r="K1359" i="16"/>
  <c r="K1360" i="16"/>
  <c r="K1421" i="16"/>
  <c r="K1417" i="16"/>
  <c r="K1418" i="16"/>
  <c r="K1419" i="16"/>
  <c r="K1420" i="16"/>
  <c r="K1706" i="16"/>
  <c r="K1702" i="16"/>
  <c r="K1703" i="16"/>
  <c r="K1704" i="16"/>
  <c r="K1705" i="16"/>
  <c r="K101" i="16"/>
  <c r="K97" i="16"/>
  <c r="K98" i="16"/>
  <c r="K99" i="16"/>
  <c r="K100" i="16"/>
  <c r="K456" i="16"/>
  <c r="K452" i="16"/>
  <c r="K453" i="16"/>
  <c r="K454" i="16"/>
  <c r="K455" i="16"/>
  <c r="K761" i="16"/>
  <c r="K757" i="16"/>
  <c r="K758" i="16"/>
  <c r="K759" i="16"/>
  <c r="K760" i="16"/>
  <c r="K61" i="16"/>
  <c r="K57" i="16"/>
  <c r="K58" i="16"/>
  <c r="K59" i="16"/>
  <c r="K60" i="16"/>
  <c r="K106" i="16"/>
  <c r="K102" i="16"/>
  <c r="K103" i="16"/>
  <c r="K104" i="16"/>
  <c r="K105" i="16"/>
  <c r="K936" i="16"/>
  <c r="K932" i="16"/>
  <c r="K933" i="16"/>
  <c r="K934" i="16"/>
  <c r="K935" i="16"/>
  <c r="K1436" i="16"/>
  <c r="K1432" i="16"/>
  <c r="K1433" i="16"/>
  <c r="K1434" i="16"/>
  <c r="K1435" i="16"/>
  <c r="K116" i="16"/>
  <c r="K112" i="16"/>
  <c r="K113" i="16"/>
  <c r="K114" i="16"/>
  <c r="K115" i="16"/>
  <c r="K121" i="16"/>
  <c r="K117" i="16"/>
  <c r="K118" i="16"/>
  <c r="K119" i="16"/>
  <c r="K120" i="16"/>
  <c r="K671" i="16"/>
  <c r="K667" i="16"/>
  <c r="K668" i="16"/>
  <c r="K669" i="16"/>
  <c r="K670" i="16"/>
  <c r="K696" i="16"/>
  <c r="K692" i="16"/>
  <c r="K693" i="16"/>
  <c r="K694" i="16"/>
  <c r="K695" i="16"/>
  <c r="K906" i="16"/>
  <c r="K902" i="16"/>
  <c r="K903" i="16"/>
  <c r="K904" i="16"/>
  <c r="K905" i="16"/>
  <c r="K1081" i="16"/>
  <c r="K1077" i="16"/>
  <c r="K1078" i="16"/>
  <c r="K1079" i="16"/>
  <c r="K1080" i="16"/>
  <c r="K1211" i="16"/>
  <c r="K1207" i="16"/>
  <c r="K1208" i="16"/>
  <c r="K1209" i="16"/>
  <c r="K1210" i="16"/>
  <c r="K1481" i="16"/>
  <c r="K1477" i="16"/>
  <c r="K1478" i="16"/>
  <c r="K1479" i="16"/>
  <c r="K1480" i="16"/>
  <c r="K1561" i="16"/>
  <c r="K1557" i="16"/>
  <c r="K1558" i="16"/>
  <c r="K1559" i="16"/>
  <c r="K1560" i="16"/>
  <c r="K1691" i="16"/>
  <c r="K1687" i="16"/>
  <c r="K1688" i="16"/>
  <c r="K1689" i="16"/>
  <c r="K1690" i="16"/>
  <c r="K1731" i="16"/>
  <c r="K1727" i="16"/>
  <c r="K1728" i="16"/>
  <c r="K1729" i="16"/>
  <c r="K1730" i="16"/>
  <c r="K1871" i="16"/>
  <c r="K1867" i="16"/>
  <c r="K1868" i="16"/>
  <c r="K1869" i="16"/>
  <c r="K1870" i="16"/>
  <c r="K1956" i="16"/>
  <c r="K1952" i="16"/>
  <c r="K1953" i="16"/>
  <c r="K1954" i="16"/>
  <c r="K1955" i="16"/>
  <c r="K521" i="16"/>
  <c r="K517" i="16"/>
  <c r="K518" i="16"/>
  <c r="K519" i="16"/>
  <c r="K520" i="16"/>
  <c r="K1111" i="16"/>
  <c r="K1107" i="16"/>
  <c r="K1108" i="16"/>
  <c r="K1109" i="16"/>
  <c r="K1110" i="16"/>
  <c r="K1171" i="16"/>
  <c r="K1167" i="16"/>
  <c r="K1168" i="16"/>
  <c r="K1169" i="16"/>
  <c r="K1170" i="16"/>
  <c r="K1526" i="16"/>
  <c r="K1522" i="16"/>
  <c r="K1523" i="16"/>
  <c r="K1524" i="16"/>
  <c r="K1525" i="16"/>
  <c r="K1766" i="16"/>
  <c r="K1762" i="16"/>
  <c r="K1763" i="16"/>
  <c r="K1764" i="16"/>
  <c r="K1765" i="16"/>
  <c r="K266" i="16"/>
  <c r="K262" i="16"/>
  <c r="K263" i="16"/>
  <c r="K264" i="16"/>
  <c r="K265" i="16"/>
  <c r="K421" i="16"/>
  <c r="K417" i="16"/>
  <c r="K418" i="16"/>
  <c r="K419" i="16"/>
  <c r="K420" i="16"/>
  <c r="K546" i="16"/>
  <c r="K542" i="16"/>
  <c r="K543" i="16"/>
  <c r="K544" i="16"/>
  <c r="K545" i="16"/>
  <c r="K901" i="16"/>
  <c r="K897" i="16"/>
  <c r="K898" i="16"/>
  <c r="K899" i="16"/>
  <c r="K900" i="16"/>
  <c r="K1201" i="16"/>
  <c r="K1197" i="16"/>
  <c r="K1198" i="16"/>
  <c r="K1199" i="16"/>
  <c r="K1200" i="16"/>
  <c r="K1386" i="16"/>
  <c r="K1382" i="16"/>
  <c r="K1383" i="16"/>
  <c r="K1384" i="16"/>
  <c r="K1385" i="16"/>
  <c r="K1686" i="16"/>
  <c r="K1682" i="16"/>
  <c r="K1683" i="16"/>
  <c r="K1684" i="16"/>
  <c r="K1685" i="16"/>
  <c r="K1771" i="16"/>
  <c r="K1767" i="16"/>
  <c r="K1768" i="16"/>
  <c r="K1769" i="16"/>
  <c r="K1770" i="16"/>
  <c r="K326" i="16"/>
  <c r="K322" i="16"/>
  <c r="K323" i="16"/>
  <c r="K324" i="16"/>
  <c r="K325" i="16"/>
  <c r="K756" i="16"/>
  <c r="K752" i="16"/>
  <c r="K753" i="16"/>
  <c r="K754" i="16"/>
  <c r="K755" i="16"/>
  <c r="K786" i="16"/>
  <c r="K782" i="16"/>
  <c r="K783" i="16"/>
  <c r="K784" i="16"/>
  <c r="K785" i="16"/>
  <c r="K711" i="16"/>
  <c r="K707" i="16"/>
  <c r="K708" i="16"/>
  <c r="K709" i="16"/>
  <c r="K710" i="16"/>
  <c r="K1226" i="16"/>
  <c r="K1222" i="16"/>
  <c r="K1223" i="16"/>
  <c r="K1224" i="16"/>
  <c r="K1225" i="16"/>
  <c r="K2011" i="16"/>
  <c r="K2007" i="16"/>
  <c r="K2008" i="16"/>
  <c r="K2009" i="16"/>
  <c r="K2010" i="16"/>
  <c r="K231" i="16"/>
  <c r="K227" i="16"/>
  <c r="K228" i="16"/>
  <c r="K229" i="16"/>
  <c r="K230" i="16"/>
  <c r="K241" i="16"/>
  <c r="K237" i="16"/>
  <c r="K238" i="16"/>
  <c r="K239" i="16"/>
  <c r="K240" i="16"/>
  <c r="K271" i="16"/>
  <c r="K267" i="16"/>
  <c r="K268" i="16"/>
  <c r="K269" i="16"/>
  <c r="K270" i="16"/>
  <c r="K356" i="16"/>
  <c r="K352" i="16"/>
  <c r="K353" i="16"/>
  <c r="K354" i="16"/>
  <c r="K355" i="16"/>
  <c r="K526" i="16"/>
  <c r="K522" i="16"/>
  <c r="K523" i="16"/>
  <c r="K524" i="16"/>
  <c r="K525" i="16"/>
  <c r="K591" i="16"/>
  <c r="K587" i="16"/>
  <c r="K588" i="16"/>
  <c r="K589" i="16"/>
  <c r="K590" i="16"/>
  <c r="K636" i="16"/>
  <c r="K632" i="16"/>
  <c r="K633" i="16"/>
  <c r="K634" i="16"/>
  <c r="K635" i="16"/>
  <c r="K666" i="16"/>
  <c r="K662" i="16"/>
  <c r="K663" i="16"/>
  <c r="K664" i="16"/>
  <c r="K665" i="16"/>
  <c r="K681" i="16"/>
  <c r="K677" i="16"/>
  <c r="K678" i="16"/>
  <c r="K679" i="16"/>
  <c r="K680" i="16"/>
  <c r="K731" i="16"/>
  <c r="K727" i="16"/>
  <c r="K728" i="16"/>
  <c r="K729" i="16"/>
  <c r="K730" i="16"/>
  <c r="K741" i="16"/>
  <c r="K737" i="16"/>
  <c r="K738" i="16"/>
  <c r="K739" i="16"/>
  <c r="K740" i="16"/>
  <c r="K746" i="16"/>
  <c r="K742" i="16"/>
  <c r="K743" i="16"/>
  <c r="K744" i="16"/>
  <c r="K745" i="16"/>
  <c r="K811" i="16"/>
  <c r="K807" i="16"/>
  <c r="K808" i="16"/>
  <c r="K809" i="16"/>
  <c r="K810" i="16"/>
  <c r="K876" i="16"/>
  <c r="K872" i="16"/>
  <c r="K873" i="16"/>
  <c r="K874" i="16"/>
  <c r="K875" i="16"/>
  <c r="K1276" i="16"/>
  <c r="K1272" i="16"/>
  <c r="K1273" i="16"/>
  <c r="K1274" i="16"/>
  <c r="K1275" i="16"/>
  <c r="K1546" i="16"/>
  <c r="K1542" i="16"/>
  <c r="K1543" i="16"/>
  <c r="K1544" i="16"/>
  <c r="K1545" i="16"/>
  <c r="K1986" i="16"/>
  <c r="K1982" i="16"/>
  <c r="K1983" i="16"/>
  <c r="K1984" i="16"/>
  <c r="K1985" i="16"/>
  <c r="K1996" i="16"/>
  <c r="K1992" i="16"/>
  <c r="K1993" i="16"/>
  <c r="K1994" i="16"/>
  <c r="K1995" i="16"/>
  <c r="K156" i="16"/>
  <c r="K152" i="16"/>
  <c r="K153" i="16"/>
  <c r="K154" i="16"/>
  <c r="K155" i="16"/>
  <c r="K576" i="16"/>
  <c r="K572" i="16"/>
  <c r="K573" i="16"/>
  <c r="K574" i="16"/>
  <c r="K575" i="16"/>
  <c r="K686" i="16"/>
  <c r="K682" i="16"/>
  <c r="K683" i="16"/>
  <c r="K684" i="16"/>
  <c r="K685" i="16"/>
  <c r="K691" i="16"/>
  <c r="K687" i="16"/>
  <c r="K688" i="16"/>
  <c r="K689" i="16"/>
  <c r="K690" i="16"/>
  <c r="K1046" i="16"/>
  <c r="K1042" i="16"/>
  <c r="K1043" i="16"/>
  <c r="K1044" i="16"/>
  <c r="K1045" i="16"/>
  <c r="K1166" i="16"/>
  <c r="K1162" i="16"/>
  <c r="K1163" i="16"/>
  <c r="K1164" i="16"/>
  <c r="K1165" i="16"/>
  <c r="K1256" i="16"/>
  <c r="K1252" i="16"/>
  <c r="K1253" i="16"/>
  <c r="K1254" i="16"/>
  <c r="K1255" i="16"/>
  <c r="K1541" i="16"/>
  <c r="K1537" i="16"/>
  <c r="K1538" i="16"/>
  <c r="K1539" i="16"/>
  <c r="K1540" i="16"/>
  <c r="K1726" i="16"/>
  <c r="K1722" i="16"/>
  <c r="K1723" i="16"/>
  <c r="K1724" i="16"/>
  <c r="K1725" i="16"/>
  <c r="K1806" i="16"/>
  <c r="K1802" i="16"/>
  <c r="K1803" i="16"/>
  <c r="K1804" i="16"/>
  <c r="K1805" i="16"/>
  <c r="K1301" i="16"/>
  <c r="K1297" i="16"/>
  <c r="K1298" i="16"/>
  <c r="K1299" i="16"/>
  <c r="K1300" i="16"/>
  <c r="K1666" i="16"/>
  <c r="K1662" i="16"/>
  <c r="K1663" i="16"/>
  <c r="K1664" i="16"/>
  <c r="K1665" i="16"/>
  <c r="K581" i="16"/>
  <c r="K577" i="16"/>
  <c r="K578" i="16"/>
  <c r="K579" i="16"/>
  <c r="K580" i="16"/>
  <c r="K1151" i="16"/>
  <c r="K1147" i="16"/>
  <c r="K1148" i="16"/>
  <c r="K1149" i="16"/>
  <c r="K1150" i="16"/>
  <c r="K1221" i="16"/>
  <c r="K1217" i="16"/>
  <c r="K1218" i="16"/>
  <c r="K1219" i="16"/>
  <c r="K1220" i="16"/>
  <c r="K1601" i="16"/>
  <c r="K1597" i="16"/>
  <c r="K1598" i="16"/>
  <c r="K1599" i="16"/>
  <c r="K1600" i="16"/>
  <c r="K301" i="16"/>
  <c r="K297" i="16"/>
  <c r="K298" i="16"/>
  <c r="K299" i="16"/>
  <c r="K300" i="16"/>
  <c r="K1496" i="16"/>
  <c r="K1492" i="16"/>
  <c r="K1493" i="16"/>
  <c r="K1494" i="16"/>
  <c r="K1495" i="16"/>
  <c r="K1501" i="16"/>
  <c r="K1497" i="16"/>
  <c r="K1498" i="16"/>
  <c r="K1499" i="16"/>
  <c r="K1500" i="16"/>
  <c r="K1831" i="16"/>
  <c r="K1827" i="16"/>
  <c r="K1828" i="16"/>
  <c r="K1829" i="16"/>
  <c r="K1830" i="16"/>
  <c r="K16" i="16"/>
  <c r="K12" i="16"/>
  <c r="K13" i="16"/>
  <c r="K14" i="16"/>
  <c r="K15" i="16"/>
  <c r="K146" i="16"/>
  <c r="K142" i="16"/>
  <c r="K143" i="16"/>
  <c r="K144" i="16"/>
  <c r="K145" i="16"/>
  <c r="K281" i="16"/>
  <c r="K277" i="16"/>
  <c r="K278" i="16"/>
  <c r="K279" i="16"/>
  <c r="K280" i="16"/>
  <c r="K556" i="16"/>
  <c r="K552" i="16"/>
  <c r="K553" i="16"/>
  <c r="K554" i="16"/>
  <c r="K555" i="16"/>
  <c r="K676" i="16"/>
  <c r="K672" i="16"/>
  <c r="K673" i="16"/>
  <c r="K674" i="16"/>
  <c r="K675" i="16"/>
  <c r="K721" i="16"/>
  <c r="K717" i="16"/>
  <c r="K718" i="16"/>
  <c r="K719" i="16"/>
  <c r="K720" i="16"/>
  <c r="K796" i="16"/>
  <c r="K792" i="16"/>
  <c r="K793" i="16"/>
  <c r="K794" i="16"/>
  <c r="K795" i="16"/>
  <c r="K866" i="16"/>
  <c r="K862" i="16"/>
  <c r="K863" i="16"/>
  <c r="K864" i="16"/>
  <c r="K865" i="16"/>
  <c r="K1281" i="16"/>
  <c r="K1277" i="16"/>
  <c r="K1278" i="16"/>
  <c r="K1279" i="16"/>
  <c r="K1280" i="16"/>
  <c r="K1366" i="16"/>
  <c r="K1362" i="16"/>
  <c r="K1363" i="16"/>
  <c r="K1364" i="16"/>
  <c r="K1365" i="16"/>
  <c r="K1446" i="16"/>
  <c r="K1442" i="16"/>
  <c r="K1443" i="16"/>
  <c r="K1444" i="16"/>
  <c r="K1445" i="16"/>
  <c r="K1826" i="16"/>
  <c r="K1822" i="16"/>
  <c r="K1823" i="16"/>
  <c r="K1824" i="16"/>
  <c r="K1825" i="16"/>
  <c r="K1896" i="16"/>
  <c r="K1892" i="16"/>
  <c r="K1893" i="16"/>
  <c r="K1894" i="16"/>
  <c r="K1895" i="16"/>
  <c r="K1931" i="16"/>
  <c r="K1927" i="16"/>
  <c r="K1928" i="16"/>
  <c r="K1929" i="16"/>
  <c r="K1930" i="16"/>
  <c r="K21" i="16"/>
  <c r="K17" i="16"/>
  <c r="K18" i="16"/>
  <c r="K19" i="16"/>
  <c r="K20" i="16"/>
  <c r="K206" i="16"/>
  <c r="K202" i="16"/>
  <c r="K203" i="16"/>
  <c r="K204" i="16"/>
  <c r="K205" i="16"/>
  <c r="K391" i="16"/>
  <c r="K387" i="16"/>
  <c r="K388" i="16"/>
  <c r="K389" i="16"/>
  <c r="K390" i="16"/>
  <c r="K541" i="16"/>
  <c r="K537" i="16"/>
  <c r="K538" i="16"/>
  <c r="K539" i="16"/>
  <c r="K540" i="16"/>
  <c r="K1036" i="16"/>
  <c r="K1032" i="16"/>
  <c r="K1033" i="16"/>
  <c r="K1034" i="16"/>
  <c r="K1035" i="16"/>
  <c r="K1041" i="16"/>
  <c r="K1037" i="16"/>
  <c r="K1038" i="16"/>
  <c r="K1039" i="16"/>
  <c r="K1040" i="16"/>
  <c r="K1186" i="16"/>
  <c r="K1182" i="16"/>
  <c r="K1183" i="16"/>
  <c r="K1184" i="16"/>
  <c r="K1185" i="16"/>
  <c r="K1216" i="16"/>
  <c r="K1212" i="16"/>
  <c r="K1213" i="16"/>
  <c r="K1214" i="16"/>
  <c r="K1215" i="16"/>
  <c r="K1306" i="16"/>
  <c r="K1302" i="16"/>
  <c r="K1303" i="16"/>
  <c r="K1304" i="16"/>
  <c r="K1305" i="16"/>
  <c r="K1351" i="16"/>
  <c r="K1347" i="16"/>
  <c r="K1348" i="16"/>
  <c r="K1349" i="16"/>
  <c r="K1350" i="16"/>
  <c r="K1426" i="16"/>
  <c r="K1422" i="16"/>
  <c r="K1423" i="16"/>
  <c r="K1424" i="16"/>
  <c r="K1425" i="16"/>
  <c r="K1506" i="16"/>
  <c r="K1502" i="16"/>
  <c r="K1503" i="16"/>
  <c r="K1504" i="16"/>
  <c r="K1505" i="16"/>
  <c r="K1786" i="16"/>
  <c r="K1782" i="16"/>
  <c r="K1783" i="16"/>
  <c r="K1784" i="16"/>
  <c r="K1785" i="16"/>
  <c r="K1851" i="16"/>
  <c r="K1847" i="16"/>
  <c r="K1848" i="16"/>
  <c r="K1849" i="16"/>
  <c r="K1850" i="16"/>
  <c r="K76" i="16"/>
  <c r="K72" i="16"/>
  <c r="K73" i="16"/>
  <c r="K74" i="16"/>
  <c r="K75" i="16"/>
  <c r="K851" i="16"/>
  <c r="K847" i="16"/>
  <c r="K848" i="16"/>
  <c r="K849" i="16"/>
  <c r="K850" i="16"/>
  <c r="K1006" i="16"/>
  <c r="K1002" i="16"/>
  <c r="K1003" i="16"/>
  <c r="K1004" i="16"/>
  <c r="K1005" i="16"/>
  <c r="K31" i="16"/>
  <c r="K27" i="16"/>
  <c r="K28" i="16"/>
  <c r="K29" i="16"/>
  <c r="K30" i="16"/>
  <c r="K136" i="16"/>
  <c r="K132" i="16"/>
  <c r="K133" i="16"/>
  <c r="K134" i="16"/>
  <c r="K135" i="16"/>
  <c r="K316" i="16"/>
  <c r="K312" i="16"/>
  <c r="K313" i="16"/>
  <c r="K314" i="16"/>
  <c r="K315" i="16"/>
  <c r="K451" i="16"/>
  <c r="K447" i="16"/>
  <c r="K448" i="16"/>
  <c r="K449" i="16"/>
  <c r="K450" i="16"/>
  <c r="K1206" i="16"/>
  <c r="K1202" i="16"/>
  <c r="K1203" i="16"/>
  <c r="K1204" i="16"/>
  <c r="K1205" i="16"/>
  <c r="K1441" i="16"/>
  <c r="K1437" i="16"/>
  <c r="K1438" i="16"/>
  <c r="K1439" i="16"/>
  <c r="K1440" i="16"/>
  <c r="K1551" i="16"/>
  <c r="K1547" i="16"/>
  <c r="K1548" i="16"/>
  <c r="K1549" i="16"/>
  <c r="K1550" i="16"/>
  <c r="K1566" i="16"/>
  <c r="K1562" i="16"/>
  <c r="K1563" i="16"/>
  <c r="K1564" i="16"/>
  <c r="K1565" i="16"/>
  <c r="K11" i="16"/>
  <c r="K7" i="16"/>
  <c r="K8" i="16"/>
  <c r="K9" i="16"/>
  <c r="K10" i="16"/>
  <c r="K176" i="16"/>
  <c r="K172" i="16"/>
  <c r="K173" i="16"/>
  <c r="K174" i="16"/>
  <c r="K175" i="16"/>
  <c r="K256" i="16"/>
  <c r="K252" i="16"/>
  <c r="K253" i="16"/>
  <c r="K254" i="16"/>
  <c r="K255" i="16"/>
  <c r="K341" i="16"/>
  <c r="K337" i="16"/>
  <c r="K338" i="16"/>
  <c r="K339" i="16"/>
  <c r="K340" i="16"/>
  <c r="K486" i="16"/>
  <c r="K482" i="16"/>
  <c r="K483" i="16"/>
  <c r="K484" i="16"/>
  <c r="K485" i="16"/>
  <c r="K561" i="16"/>
  <c r="K557" i="16"/>
  <c r="K558" i="16"/>
  <c r="K559" i="16"/>
  <c r="K560" i="16"/>
  <c r="K626" i="16"/>
  <c r="K622" i="16"/>
  <c r="K623" i="16"/>
  <c r="K624" i="16"/>
  <c r="K625" i="16"/>
  <c r="K776" i="16"/>
  <c r="K772" i="16"/>
  <c r="K773" i="16"/>
  <c r="K774" i="16"/>
  <c r="K775" i="16"/>
  <c r="K966" i="16"/>
  <c r="K962" i="16"/>
  <c r="K963" i="16"/>
  <c r="K964" i="16"/>
  <c r="K965" i="16"/>
  <c r="K991" i="16"/>
  <c r="K987" i="16"/>
  <c r="K988" i="16"/>
  <c r="K989" i="16"/>
  <c r="K990" i="16"/>
  <c r="K1011" i="16"/>
  <c r="K1007" i="16"/>
  <c r="K1008" i="16"/>
  <c r="K1009" i="16"/>
  <c r="K1010" i="16"/>
  <c r="K1021" i="16"/>
  <c r="K1017" i="16"/>
  <c r="K1018" i="16"/>
  <c r="K1019" i="16"/>
  <c r="K1020" i="16"/>
  <c r="K1316" i="16"/>
  <c r="K1312" i="16"/>
  <c r="K1313" i="16"/>
  <c r="K1314" i="16"/>
  <c r="K1315" i="16"/>
  <c r="K1476" i="16"/>
  <c r="K1472" i="16"/>
  <c r="K1473" i="16"/>
  <c r="K1474" i="16"/>
  <c r="K1475" i="16"/>
  <c r="K1621" i="16"/>
  <c r="K1617" i="16"/>
  <c r="K1618" i="16"/>
  <c r="K1619" i="16"/>
  <c r="K1620" i="16"/>
  <c r="K1741" i="16"/>
  <c r="K1737" i="16"/>
  <c r="K1738" i="16"/>
  <c r="K1739" i="16"/>
  <c r="K1740" i="16"/>
  <c r="K1821" i="16"/>
  <c r="K1817" i="16"/>
  <c r="K1818" i="16"/>
  <c r="K1819" i="16"/>
  <c r="K1820" i="16"/>
  <c r="K1976" i="16"/>
  <c r="K1972" i="16"/>
  <c r="K1973" i="16"/>
  <c r="K1974" i="16"/>
  <c r="K1975" i="16"/>
  <c r="K2016" i="16"/>
  <c r="K2012" i="16"/>
  <c r="K2013" i="16"/>
  <c r="K2014" i="16"/>
  <c r="K2015" i="16"/>
  <c r="K1456" i="16"/>
  <c r="K1452" i="16"/>
  <c r="K1453" i="16"/>
  <c r="K1454" i="16"/>
  <c r="K1455" i="16"/>
  <c r="K1796" i="16"/>
  <c r="K1792" i="16"/>
  <c r="K1793" i="16"/>
  <c r="K1794" i="16"/>
  <c r="K1795" i="16"/>
  <c r="K56" i="16"/>
  <c r="K52" i="16"/>
  <c r="K53" i="16"/>
  <c r="K54" i="16"/>
  <c r="K55" i="16"/>
  <c r="K351" i="16"/>
  <c r="K347" i="16"/>
  <c r="K348" i="16"/>
  <c r="K349" i="16"/>
  <c r="K350" i="16"/>
  <c r="K416" i="16"/>
  <c r="K412" i="16"/>
  <c r="K413" i="16"/>
  <c r="K414" i="16"/>
  <c r="K415" i="16"/>
  <c r="K606" i="16"/>
  <c r="K602" i="16"/>
  <c r="K603" i="16"/>
  <c r="K604" i="16"/>
  <c r="K605" i="16"/>
  <c r="K706" i="16"/>
  <c r="K702" i="16"/>
  <c r="K703" i="16"/>
  <c r="K704" i="16"/>
  <c r="K705" i="16"/>
  <c r="K751" i="16"/>
  <c r="K747" i="16"/>
  <c r="K748" i="16"/>
  <c r="K749" i="16"/>
  <c r="K750" i="16"/>
  <c r="K1066" i="16"/>
  <c r="K1062" i="16"/>
  <c r="K1063" i="16"/>
  <c r="K1064" i="16"/>
  <c r="K1065" i="16"/>
  <c r="K1531" i="16"/>
  <c r="K1527" i="16"/>
  <c r="K1528" i="16"/>
  <c r="K1529" i="16"/>
  <c r="K1530" i="16"/>
  <c r="K1751" i="16"/>
  <c r="K1747" i="16"/>
  <c r="K1748" i="16"/>
  <c r="K1749" i="16"/>
  <c r="K1750" i="16"/>
  <c r="K1811" i="16"/>
  <c r="K1807" i="16"/>
  <c r="K1808" i="16"/>
  <c r="K1809" i="16"/>
  <c r="K1810" i="16"/>
  <c r="K1471" i="16"/>
  <c r="K1467" i="16"/>
  <c r="K1468" i="16"/>
  <c r="K1469" i="16"/>
  <c r="K1470" i="16"/>
  <c r="K1661" i="16"/>
  <c r="K1657" i="16"/>
  <c r="K1658" i="16"/>
  <c r="K1659" i="16"/>
  <c r="K1660" i="16"/>
  <c r="K201" i="16"/>
  <c r="K197" i="16"/>
  <c r="K198" i="16"/>
  <c r="K199" i="16"/>
  <c r="K200" i="16"/>
  <c r="K371" i="16"/>
  <c r="K367" i="16"/>
  <c r="K368" i="16"/>
  <c r="K369" i="16"/>
  <c r="K370" i="16"/>
  <c r="K396" i="16"/>
  <c r="K392" i="16"/>
  <c r="K393" i="16"/>
  <c r="K394" i="16"/>
  <c r="K395" i="16"/>
  <c r="K401" i="16"/>
  <c r="K397" i="16"/>
  <c r="K398" i="16"/>
  <c r="K399" i="16"/>
  <c r="K400" i="16"/>
  <c r="K871" i="16"/>
  <c r="K867" i="16"/>
  <c r="K868" i="16"/>
  <c r="K869" i="16"/>
  <c r="K870" i="16"/>
  <c r="K886" i="16"/>
  <c r="K882" i="16"/>
  <c r="K883" i="16"/>
  <c r="K884" i="16"/>
  <c r="K885" i="16"/>
  <c r="K931" i="16"/>
  <c r="K927" i="16"/>
  <c r="K928" i="16"/>
  <c r="K929" i="16"/>
  <c r="K930" i="16"/>
  <c r="K941" i="16"/>
  <c r="K937" i="16"/>
  <c r="K938" i="16"/>
  <c r="K939" i="16"/>
  <c r="K940" i="16"/>
  <c r="K986" i="16"/>
  <c r="K982" i="16"/>
  <c r="K983" i="16"/>
  <c r="K984" i="16"/>
  <c r="K985" i="16"/>
  <c r="K1136" i="16"/>
  <c r="K1132" i="16"/>
  <c r="K1133" i="16"/>
  <c r="K1134" i="16"/>
  <c r="K1135" i="16"/>
  <c r="K1261" i="16"/>
  <c r="K1257" i="16"/>
  <c r="K1258" i="16"/>
  <c r="K1259" i="16"/>
  <c r="K1260" i="16"/>
  <c r="K3" i="16"/>
  <c r="K4" i="16"/>
  <c r="K5" i="16"/>
  <c r="K26" i="16"/>
  <c r="K22" i="16"/>
  <c r="K23" i="16"/>
  <c r="K24" i="16"/>
  <c r="K25" i="16"/>
  <c r="K41" i="16"/>
  <c r="K37" i="16"/>
  <c r="K38" i="16"/>
  <c r="K39" i="16"/>
  <c r="K40" i="16"/>
  <c r="K216" i="16"/>
  <c r="K212" i="16"/>
  <c r="K213" i="16"/>
  <c r="K214" i="16"/>
  <c r="K215" i="16"/>
  <c r="K226" i="16"/>
  <c r="K222" i="16"/>
  <c r="K223" i="16"/>
  <c r="K224" i="16"/>
  <c r="K225" i="16"/>
  <c r="K276" i="16"/>
  <c r="K272" i="16"/>
  <c r="K273" i="16"/>
  <c r="K275" i="16"/>
  <c r="K441" i="16"/>
  <c r="K437" i="16"/>
  <c r="K438" i="16"/>
  <c r="K439" i="16"/>
  <c r="K440" i="16"/>
  <c r="K551" i="16"/>
  <c r="K547" i="16"/>
  <c r="K548" i="16"/>
  <c r="K549" i="16"/>
  <c r="K550" i="16"/>
  <c r="K771" i="16"/>
  <c r="K767" i="16"/>
  <c r="K768" i="16"/>
  <c r="K769" i="16"/>
  <c r="K770" i="16"/>
  <c r="K806" i="16"/>
  <c r="K802" i="16"/>
  <c r="K803" i="16"/>
  <c r="K804" i="16"/>
  <c r="K805" i="16"/>
  <c r="K836" i="16"/>
  <c r="K832" i="16"/>
  <c r="K833" i="16"/>
  <c r="K834" i="16"/>
  <c r="K835" i="16"/>
  <c r="K921" i="16"/>
  <c r="K917" i="16"/>
  <c r="K918" i="16"/>
  <c r="K919" i="16"/>
  <c r="K920" i="16"/>
  <c r="K996" i="16"/>
  <c r="K992" i="16"/>
  <c r="K993" i="16"/>
  <c r="K994" i="16"/>
  <c r="K995" i="16"/>
  <c r="K1051" i="16"/>
  <c r="K1047" i="16"/>
  <c r="K1048" i="16"/>
  <c r="K1049" i="16"/>
  <c r="K1050" i="16"/>
  <c r="K1076" i="16"/>
  <c r="K1072" i="16"/>
  <c r="K1073" i="16"/>
  <c r="K1074" i="16"/>
  <c r="K1075" i="16"/>
  <c r="K1286" i="16"/>
  <c r="K1282" i="16"/>
  <c r="K1283" i="16"/>
  <c r="K1284" i="16"/>
  <c r="K1285" i="16"/>
  <c r="K1401" i="16"/>
  <c r="K1397" i="16"/>
  <c r="K1398" i="16"/>
  <c r="K1399" i="16"/>
  <c r="K1400" i="16"/>
  <c r="K1576" i="16"/>
  <c r="K1572" i="16"/>
  <c r="K1573" i="16"/>
  <c r="K1574" i="16"/>
  <c r="K1575" i="16"/>
  <c r="K1626" i="16"/>
  <c r="K1622" i="16"/>
  <c r="K1623" i="16"/>
  <c r="K1624" i="16"/>
  <c r="K1625" i="16"/>
  <c r="K1656" i="16"/>
  <c r="K1652" i="16"/>
  <c r="K1653" i="16"/>
  <c r="K1654" i="16"/>
  <c r="K1655" i="16"/>
  <c r="K1836" i="16"/>
  <c r="K1832" i="16"/>
  <c r="K1833" i="16"/>
  <c r="K1834" i="16"/>
  <c r="K1835" i="16"/>
  <c r="K1891" i="16"/>
  <c r="K1887" i="16"/>
  <c r="K1888" i="16"/>
  <c r="K1889" i="16"/>
  <c r="K1890" i="16"/>
  <c r="K1906" i="16"/>
  <c r="K1902" i="16"/>
  <c r="K1903" i="16"/>
  <c r="K1904" i="16"/>
  <c r="K1905" i="16"/>
  <c r="K1911" i="16"/>
  <c r="K1907" i="16"/>
  <c r="K1908" i="16"/>
  <c r="K1909" i="16"/>
  <c r="K1910" i="16"/>
  <c r="K1971" i="16"/>
  <c r="K1967" i="16"/>
  <c r="K1968" i="16"/>
  <c r="K1969" i="16"/>
  <c r="K1970" i="16"/>
  <c r="K246" i="16"/>
  <c r="K242" i="16"/>
  <c r="K243" i="16"/>
  <c r="K244" i="16"/>
  <c r="K245" i="16"/>
  <c r="K506" i="16"/>
  <c r="K502" i="16"/>
  <c r="K503" i="16"/>
  <c r="K504" i="16"/>
  <c r="K505" i="16"/>
  <c r="K1251" i="16"/>
  <c r="K1247" i="16"/>
  <c r="K1248" i="16"/>
  <c r="K1249" i="16"/>
  <c r="K1250" i="16"/>
  <c r="K1926" i="16"/>
  <c r="K1922" i="16"/>
  <c r="K1923" i="16"/>
  <c r="K1924" i="16"/>
  <c r="K1925" i="16"/>
  <c r="K171" i="16"/>
  <c r="K167" i="16"/>
  <c r="K168" i="16"/>
  <c r="K169" i="16"/>
  <c r="K170" i="16"/>
  <c r="K331" i="16"/>
  <c r="K327" i="16"/>
  <c r="K328" i="16"/>
  <c r="K329" i="16"/>
  <c r="K330" i="16"/>
  <c r="K366" i="16"/>
  <c r="K362" i="16"/>
  <c r="K363" i="16"/>
  <c r="K364" i="16"/>
  <c r="K365" i="16"/>
  <c r="K466" i="16"/>
  <c r="K462" i="16"/>
  <c r="K463" i="16"/>
  <c r="K464" i="16"/>
  <c r="K465" i="16"/>
  <c r="K631" i="16"/>
  <c r="K627" i="16"/>
  <c r="K628" i="16"/>
  <c r="K629" i="16"/>
  <c r="K630" i="16"/>
  <c r="K766" i="16"/>
  <c r="K762" i="16"/>
  <c r="K763" i="16"/>
  <c r="K764" i="16"/>
  <c r="K765" i="16"/>
  <c r="K781" i="16"/>
  <c r="K777" i="16"/>
  <c r="K778" i="16"/>
  <c r="K779" i="16"/>
  <c r="K780" i="16"/>
  <c r="K1511" i="16"/>
  <c r="K1507" i="16"/>
  <c r="K1508" i="16"/>
  <c r="K1509" i="16"/>
  <c r="K1510" i="16"/>
  <c r="K1521" i="16"/>
  <c r="K1517" i="16"/>
  <c r="K1518" i="16"/>
  <c r="K1519" i="16"/>
  <c r="K1520" i="16"/>
  <c r="K1801" i="16"/>
  <c r="K1797" i="16"/>
  <c r="K1798" i="16"/>
  <c r="K1799" i="16"/>
  <c r="K1800" i="16"/>
  <c r="K1856" i="16"/>
  <c r="K1852" i="16"/>
  <c r="K1853" i="16"/>
  <c r="K1854" i="16"/>
  <c r="K1855" i="16"/>
  <c r="K1991" i="16"/>
  <c r="K1987" i="16"/>
  <c r="K1988" i="16"/>
  <c r="K1989" i="16"/>
  <c r="K1990" i="16"/>
  <c r="K386" i="16"/>
  <c r="K382" i="16"/>
  <c r="K383" i="16"/>
  <c r="K384" i="16"/>
  <c r="K385" i="16"/>
  <c r="K1056" i="16"/>
  <c r="K1052" i="16"/>
  <c r="K1053" i="16"/>
  <c r="K1054" i="16"/>
  <c r="K1055" i="16"/>
  <c r="K1461" i="16"/>
  <c r="K1457" i="16"/>
  <c r="K1458" i="16"/>
  <c r="K1459" i="16"/>
  <c r="K1460" i="16"/>
  <c r="K1646" i="16"/>
  <c r="K1642" i="16"/>
  <c r="K1643" i="16"/>
  <c r="K1644" i="16"/>
  <c r="K1645" i="16"/>
  <c r="K1736" i="16"/>
  <c r="K1732" i="16"/>
  <c r="K1733" i="16"/>
  <c r="K1734" i="16"/>
  <c r="K1735" i="16"/>
  <c r="K1756" i="16"/>
  <c r="K1752" i="16"/>
  <c r="K1753" i="16"/>
  <c r="K1754" i="16"/>
  <c r="K1755" i="16"/>
  <c r="K1846" i="16"/>
  <c r="K1842" i="16"/>
  <c r="K1843" i="16"/>
  <c r="K1844" i="16"/>
  <c r="K1845" i="16"/>
  <c r="K1861" i="16"/>
  <c r="K1857" i="16"/>
  <c r="K1858" i="16"/>
  <c r="K1859" i="16"/>
  <c r="K1860" i="16"/>
  <c r="K1916" i="16"/>
  <c r="K1912" i="16"/>
  <c r="K1913" i="16"/>
  <c r="K1914" i="16"/>
  <c r="K1915" i="16"/>
  <c r="K1941" i="16"/>
  <c r="K1937" i="16"/>
  <c r="K1938" i="16"/>
  <c r="K1939" i="16"/>
  <c r="K1940" i="16"/>
  <c r="K1961" i="16"/>
  <c r="K1957" i="16"/>
  <c r="K1958" i="16"/>
  <c r="K1959" i="16"/>
  <c r="K1960" i="16"/>
  <c r="K2006" i="16"/>
  <c r="K2002" i="16"/>
  <c r="K2003" i="16"/>
  <c r="K2004" i="16"/>
  <c r="K2005" i="16"/>
  <c r="K66" i="16"/>
  <c r="K62" i="16"/>
  <c r="K63" i="16"/>
  <c r="K64" i="16"/>
  <c r="K65" i="16"/>
  <c r="K381" i="16"/>
  <c r="K377" i="16"/>
  <c r="K378" i="16"/>
  <c r="K379" i="16"/>
  <c r="K380" i="16"/>
  <c r="K621" i="16"/>
  <c r="K617" i="16"/>
  <c r="K618" i="16"/>
  <c r="K619" i="16"/>
  <c r="K620" i="16"/>
  <c r="K736" i="16"/>
  <c r="K732" i="16"/>
  <c r="K733" i="16"/>
  <c r="K734" i="16"/>
  <c r="K735" i="16"/>
  <c r="K881" i="16"/>
  <c r="K877" i="16"/>
  <c r="K878" i="16"/>
  <c r="K879" i="16"/>
  <c r="K880" i="16"/>
  <c r="K961" i="16"/>
  <c r="K957" i="16"/>
  <c r="K958" i="16"/>
  <c r="K959" i="16"/>
  <c r="K960" i="16"/>
  <c r="K1096" i="16"/>
  <c r="K1092" i="16"/>
  <c r="K1093" i="16"/>
  <c r="K1094" i="16"/>
  <c r="K1095" i="16"/>
  <c r="K1371" i="16"/>
  <c r="K1367" i="16"/>
  <c r="K1368" i="16"/>
  <c r="K1369" i="16"/>
  <c r="K1370" i="16"/>
  <c r="K1616" i="16"/>
  <c r="K1612" i="16"/>
  <c r="K1613" i="16"/>
  <c r="K1614" i="16"/>
  <c r="K1615" i="16"/>
  <c r="K1711" i="16"/>
  <c r="K1707" i="16"/>
  <c r="K1708" i="16"/>
  <c r="K1709" i="16"/>
  <c r="K1710" i="16"/>
  <c r="K1791" i="16"/>
  <c r="K1787" i="16"/>
  <c r="K1788" i="16"/>
  <c r="K1789" i="16"/>
  <c r="K1790" i="16"/>
  <c r="K1936" i="16"/>
  <c r="K1932" i="16"/>
  <c r="K1933" i="16"/>
  <c r="K1934" i="16"/>
  <c r="K1935" i="16"/>
  <c r="K131" i="16"/>
  <c r="K127" i="16"/>
  <c r="K128" i="16"/>
  <c r="K129" i="16"/>
  <c r="K130" i="16"/>
  <c r="K586" i="16"/>
  <c r="K582" i="16"/>
  <c r="K583" i="16"/>
  <c r="K584" i="16"/>
  <c r="K585" i="16"/>
  <c r="K956" i="16"/>
  <c r="K952" i="16"/>
  <c r="K953" i="16"/>
  <c r="K954" i="16"/>
  <c r="K955" i="16"/>
  <c r="K1246" i="16"/>
  <c r="K1242" i="16"/>
  <c r="K1243" i="16"/>
  <c r="K1244" i="16"/>
  <c r="K1245" i="16"/>
  <c r="K1486" i="16"/>
  <c r="K1482" i="16"/>
  <c r="K1483" i="16"/>
  <c r="K1484" i="16"/>
  <c r="K1485" i="16"/>
  <c r="K2001" i="16"/>
  <c r="K1997" i="16"/>
  <c r="K1998" i="16"/>
  <c r="K1999" i="16"/>
  <c r="K2000" i="16"/>
  <c r="K311" i="16"/>
  <c r="K307" i="16"/>
  <c r="K308" i="16"/>
  <c r="K309" i="16"/>
  <c r="K310" i="16"/>
  <c r="K376" i="16"/>
  <c r="K372" i="16"/>
  <c r="K373" i="16"/>
  <c r="K374" i="16"/>
  <c r="K375" i="16"/>
  <c r="G49" i="19" l="1"/>
  <c r="F25" i="19"/>
  <c r="C25" i="19"/>
  <c r="C11" i="19"/>
  <c r="C21" i="19"/>
  <c r="G11" i="19"/>
  <c r="D49" i="19"/>
  <c r="C49" i="19"/>
  <c r="G45" i="19"/>
  <c r="D35" i="19"/>
  <c r="C35" i="19"/>
  <c r="E49" i="19"/>
  <c r="D45" i="19"/>
  <c r="C45" i="19"/>
  <c r="E35" i="19"/>
  <c r="F49" i="19"/>
  <c r="E45" i="19"/>
  <c r="F35" i="19"/>
  <c r="F45" i="19"/>
  <c r="G35" i="19"/>
  <c r="E25" i="19"/>
  <c r="E21" i="19"/>
  <c r="F21" i="19"/>
  <c r="D11" i="19"/>
  <c r="G25" i="19"/>
  <c r="G21" i="19"/>
  <c r="E11" i="19"/>
  <c r="D21" i="19"/>
  <c r="D25" i="19"/>
  <c r="F11" i="19"/>
  <c r="G26" i="25"/>
  <c r="G50" i="25"/>
  <c r="D50" i="25"/>
  <c r="E50" i="25"/>
  <c r="F50" i="25"/>
  <c r="C26" i="25"/>
  <c r="D39" i="25"/>
  <c r="E39" i="25"/>
  <c r="F39" i="25"/>
  <c r="G39" i="25"/>
  <c r="D26" i="25"/>
  <c r="E26" i="25"/>
  <c r="F26" i="25"/>
  <c r="C9" i="25"/>
  <c r="E15" i="25"/>
  <c r="F15" i="25"/>
  <c r="G15" i="25"/>
  <c r="C12" i="25"/>
  <c r="C36" i="25" s="1"/>
  <c r="D12" i="25"/>
  <c r="D36" i="25" s="1"/>
  <c r="E12" i="25"/>
  <c r="E36" i="25" s="1"/>
  <c r="F12" i="25"/>
  <c r="F36" i="25" s="1"/>
  <c r="G12" i="25"/>
  <c r="G36" i="25" s="1"/>
  <c r="D33" i="25"/>
  <c r="E33" i="25"/>
  <c r="F33" i="25"/>
  <c r="G33" i="25"/>
  <c r="C33" i="25"/>
  <c r="D9" i="25"/>
  <c r="E9" i="25"/>
  <c r="F9" i="25"/>
  <c r="C17" i="25" l="1"/>
  <c r="D59" i="25"/>
  <c r="F59" i="25"/>
  <c r="G59" i="25"/>
  <c r="C59" i="25"/>
  <c r="G41" i="25"/>
  <c r="G49" i="25" s="1"/>
  <c r="G51" i="25" s="1"/>
  <c r="D17" i="25"/>
  <c r="D21" i="25" s="1"/>
  <c r="G17" i="25"/>
  <c r="G25" i="25" s="1"/>
  <c r="G27" i="25" s="1"/>
  <c r="F17" i="25"/>
  <c r="F25" i="25" s="1"/>
  <c r="E41" i="25"/>
  <c r="E45" i="25" s="1"/>
  <c r="E59" i="25"/>
  <c r="C41" i="25"/>
  <c r="D41" i="25"/>
  <c r="F41" i="25"/>
  <c r="E17" i="25"/>
  <c r="G52" i="19"/>
  <c r="F52" i="19"/>
  <c r="E52" i="19"/>
  <c r="D52" i="19"/>
  <c r="C52" i="19"/>
  <c r="G28" i="19"/>
  <c r="F28" i="19"/>
  <c r="E28" i="19"/>
  <c r="D28" i="19"/>
  <c r="C28" i="19"/>
  <c r="G14" i="19"/>
  <c r="G38" i="19" s="1"/>
  <c r="F14" i="19"/>
  <c r="F38" i="19" s="1"/>
  <c r="E14" i="19"/>
  <c r="E38" i="19" s="1"/>
  <c r="D14" i="19"/>
  <c r="D38" i="19" s="1"/>
  <c r="C14" i="19"/>
  <c r="F61" i="19" l="1"/>
  <c r="G61" i="19"/>
  <c r="C49" i="25"/>
  <c r="C51" i="25" s="1"/>
  <c r="C45" i="25"/>
  <c r="C38" i="19"/>
  <c r="C43" i="19" s="1"/>
  <c r="C51" i="19" s="1"/>
  <c r="C53" i="19" s="1"/>
  <c r="C19" i="19"/>
  <c r="C27" i="19" s="1"/>
  <c r="D61" i="19"/>
  <c r="C61" i="19"/>
  <c r="C25" i="25"/>
  <c r="C27" i="25" s="1"/>
  <c r="C21" i="25"/>
  <c r="D25" i="25"/>
  <c r="D27" i="25" s="1"/>
  <c r="D56" i="25"/>
  <c r="G45" i="25"/>
  <c r="G56" i="25"/>
  <c r="F21" i="25"/>
  <c r="G21" i="25"/>
  <c r="F56" i="25"/>
  <c r="E49" i="25"/>
  <c r="E51" i="25" s="1"/>
  <c r="E56" i="25"/>
  <c r="F45" i="25"/>
  <c r="E25" i="25"/>
  <c r="E21" i="25"/>
  <c r="E57" i="25" s="1"/>
  <c r="C56" i="25"/>
  <c r="F49" i="25"/>
  <c r="F51" i="25" s="1"/>
  <c r="D49" i="25"/>
  <c r="D51" i="25" s="1"/>
  <c r="D45" i="25"/>
  <c r="D57" i="25" s="1"/>
  <c r="G58" i="25"/>
  <c r="G60" i="25" s="1"/>
  <c r="F27" i="25"/>
  <c r="E61" i="19"/>
  <c r="E19" i="19"/>
  <c r="E27" i="19" s="1"/>
  <c r="F19" i="19"/>
  <c r="F27" i="19" s="1"/>
  <c r="F29" i="19" s="1"/>
  <c r="D19" i="19"/>
  <c r="D23" i="19" s="1"/>
  <c r="G19" i="19"/>
  <c r="G27" i="19" s="1"/>
  <c r="G29" i="19" s="1"/>
  <c r="D43" i="19"/>
  <c r="E43" i="19"/>
  <c r="F43" i="19"/>
  <c r="G43" i="19"/>
  <c r="C58" i="25" l="1"/>
  <c r="C60" i="25" s="1"/>
  <c r="C57" i="25"/>
  <c r="F57" i="25"/>
  <c r="G57" i="25"/>
  <c r="E58" i="25"/>
  <c r="E60" i="25" s="1"/>
  <c r="E27" i="25"/>
  <c r="F58" i="25"/>
  <c r="F60" i="25" s="1"/>
  <c r="D58" i="25"/>
  <c r="D60" i="25" s="1"/>
  <c r="E58" i="19"/>
  <c r="E23" i="19"/>
  <c r="F58" i="19"/>
  <c r="F23" i="19"/>
  <c r="C47" i="19"/>
  <c r="D27" i="19"/>
  <c r="D29" i="19" s="1"/>
  <c r="G23" i="19"/>
  <c r="C58" i="19"/>
  <c r="C23" i="19"/>
  <c r="D51" i="19"/>
  <c r="D53" i="19" s="1"/>
  <c r="D47" i="19"/>
  <c r="D59" i="19" s="1"/>
  <c r="G51" i="19"/>
  <c r="G53" i="19" s="1"/>
  <c r="G47" i="19"/>
  <c r="E51" i="19"/>
  <c r="E53" i="19" s="1"/>
  <c r="E47" i="19"/>
  <c r="D58" i="19"/>
  <c r="E29" i="19"/>
  <c r="G58" i="19"/>
  <c r="F51" i="19"/>
  <c r="F53" i="19" s="1"/>
  <c r="F47" i="19"/>
  <c r="E59" i="19" l="1"/>
  <c r="F59" i="19"/>
  <c r="C59" i="19"/>
  <c r="G59" i="19"/>
  <c r="E60" i="19"/>
  <c r="E62" i="19" s="1"/>
  <c r="G60" i="19"/>
  <c r="G62" i="19" s="1"/>
  <c r="D60" i="19"/>
  <c r="D62" i="19" s="1"/>
  <c r="F60" i="19"/>
  <c r="F62" i="19" s="1"/>
  <c r="C60" i="19"/>
  <c r="C62" i="19" s="1"/>
  <c r="C29" i="19"/>
</calcChain>
</file>

<file path=xl/sharedStrings.xml><?xml version="1.0" encoding="utf-8"?>
<sst xmlns="http://schemas.openxmlformats.org/spreadsheetml/2006/main" count="6001" uniqueCount="583">
  <si>
    <t>Population Adjustment Factor</t>
  </si>
  <si>
    <t>Walking</t>
  </si>
  <si>
    <t>Estimated Annual Pedestrian Trips</t>
  </si>
  <si>
    <t>Estimated Annual Pedestrian Hours of Travel</t>
  </si>
  <si>
    <t>Estimated Annual Pedestrian Miles of Travel</t>
  </si>
  <si>
    <t>Fatalities</t>
  </si>
  <si>
    <t>Bicycling</t>
  </si>
  <si>
    <t>Estimated Annual Bicyclist Trips</t>
  </si>
  <si>
    <t>Estimated Annual Bicyclist Hours of Travel</t>
  </si>
  <si>
    <t>Estimated Annual Bicyclist Miles of Travel</t>
  </si>
  <si>
    <t>Non-Motorized</t>
  </si>
  <si>
    <t>Estimated Annual Non-Motorized Trips</t>
  </si>
  <si>
    <t>Estimated Annual Non-Motorized Miles of Travel</t>
  </si>
  <si>
    <t>Estimated Annual Non-Motorized Hours of Travel</t>
  </si>
  <si>
    <t>Non-Motorized Fatalities</t>
  </si>
  <si>
    <t>State:</t>
  </si>
  <si>
    <t>Alabama</t>
  </si>
  <si>
    <t>Alaska</t>
  </si>
  <si>
    <t>Arizona</t>
  </si>
  <si>
    <t>Arkansas</t>
  </si>
  <si>
    <t>California</t>
  </si>
  <si>
    <t>Colorado</t>
  </si>
  <si>
    <t>Connecticut</t>
  </si>
  <si>
    <t>Delaware</t>
  </si>
  <si>
    <t>District of Columbia</t>
  </si>
  <si>
    <t>Florida</t>
  </si>
  <si>
    <t>Georgia</t>
  </si>
  <si>
    <t>Hawaii</t>
  </si>
  <si>
    <t>Idaho</t>
  </si>
  <si>
    <t>Illinois</t>
  </si>
  <si>
    <t>Indiana</t>
  </si>
  <si>
    <t>Iowa</t>
  </si>
  <si>
    <t>Kansas</t>
  </si>
  <si>
    <t>Kentucky</t>
  </si>
  <si>
    <t>Louisiana</t>
  </si>
  <si>
    <t>Maine</t>
  </si>
  <si>
    <t>Maryland</t>
  </si>
  <si>
    <t>Massachusetts</t>
  </si>
  <si>
    <t>Michigan</t>
  </si>
  <si>
    <t>Minnesota</t>
  </si>
  <si>
    <t>Mississippi</t>
  </si>
  <si>
    <t>Missouri</t>
  </si>
  <si>
    <t>Montana</t>
  </si>
  <si>
    <t>Nebraska</t>
  </si>
  <si>
    <t>Nevada</t>
  </si>
  <si>
    <t>New Hampshire</t>
  </si>
  <si>
    <t>New Jersey</t>
  </si>
  <si>
    <t>New Mexico</t>
  </si>
  <si>
    <t>New York</t>
  </si>
  <si>
    <t>North Carolina</t>
  </si>
  <si>
    <t>North Dakota</t>
  </si>
  <si>
    <t>Ohio</t>
  </si>
  <si>
    <t>Oklahoma</t>
  </si>
  <si>
    <t>Oregon</t>
  </si>
  <si>
    <t>Pennsylvania</t>
  </si>
  <si>
    <t>Rhode Island</t>
  </si>
  <si>
    <t>South Carolina</t>
  </si>
  <si>
    <t>South Dakota</t>
  </si>
  <si>
    <t>Tennessee</t>
  </si>
  <si>
    <t>Texas</t>
  </si>
  <si>
    <t>Utah</t>
  </si>
  <si>
    <t>Vermont</t>
  </si>
  <si>
    <t>Virginia</t>
  </si>
  <si>
    <t>Washington</t>
  </si>
  <si>
    <t>West Virginia</t>
  </si>
  <si>
    <t>Wisconsin</t>
  </si>
  <si>
    <t>Wyoming</t>
  </si>
  <si>
    <t>Puerto Rico</t>
  </si>
  <si>
    <t>Default</t>
  </si>
  <si>
    <t>State</t>
  </si>
  <si>
    <t>Year</t>
  </si>
  <si>
    <t>MPO:</t>
  </si>
  <si>
    <t>Person Trip Rate</t>
  </si>
  <si>
    <t>MPO Population Estimate</t>
  </si>
  <si>
    <t>Average Trip Length (Miles)</t>
  </si>
  <si>
    <t>Average Trip Duration (Minutes)</t>
  </si>
  <si>
    <t>Source:</t>
  </si>
  <si>
    <t>Default Value:</t>
  </si>
  <si>
    <t>User Input Value:</t>
  </si>
  <si>
    <t>Non-Motorized Fatalities/Million Hours of Travel</t>
  </si>
  <si>
    <t>Fatalities/Million Hours of Travel</t>
  </si>
  <si>
    <t>MPO</t>
  </si>
  <si>
    <t>Population</t>
  </si>
  <si>
    <t>Total Commuters</t>
  </si>
  <si>
    <t>Bike Commuters</t>
  </si>
  <si>
    <t>Walk Commuters</t>
  </si>
  <si>
    <t>Percent Bike Commute</t>
  </si>
  <si>
    <t>Percent Walk Commute</t>
  </si>
  <si>
    <t>CBSA Bike Grouping</t>
  </si>
  <si>
    <t>CBSA Walk Grouping</t>
  </si>
  <si>
    <t>Bike FARS</t>
  </si>
  <si>
    <t>Walk FARS</t>
  </si>
  <si>
    <t>Abilene MPO</t>
  </si>
  <si>
    <t>TX</t>
  </si>
  <si>
    <t>Adams County Transportation Planning Organization</t>
  </si>
  <si>
    <t>PA</t>
  </si>
  <si>
    <t>Adirondack/Glens Falls Transportation Council</t>
  </si>
  <si>
    <t>NY</t>
  </si>
  <si>
    <t>Akron Metropolitan Area Transportation Study</t>
  </si>
  <si>
    <t>OH</t>
  </si>
  <si>
    <t>Alamo Area MPO</t>
  </si>
  <si>
    <t>Albany Area Metropolitan Planning Organization</t>
  </si>
  <si>
    <t>OR</t>
  </si>
  <si>
    <t>Alexandria-Pineville MPO</t>
  </si>
  <si>
    <t>LA</t>
  </si>
  <si>
    <t>Amarillo MPO</t>
  </si>
  <si>
    <t>Ames Area MPO</t>
  </si>
  <si>
    <t>IA</t>
  </si>
  <si>
    <t>Anchorage Metropolitan Area Transportation Solutions</t>
  </si>
  <si>
    <t>AK</t>
  </si>
  <si>
    <t>Anderson Area Transportation Study</t>
  </si>
  <si>
    <t>SC</t>
  </si>
  <si>
    <t>Androscoggin Transportation Resource Center</t>
  </si>
  <si>
    <t>ME</t>
  </si>
  <si>
    <t>Appleton/Fox Cities MPO</t>
  </si>
  <si>
    <t>WI</t>
  </si>
  <si>
    <t>Area Plan Commission of Tippecanoe County</t>
  </si>
  <si>
    <t>IN</t>
  </si>
  <si>
    <t>Association of Central Oklahoma Governments</t>
  </si>
  <si>
    <t>OK</t>
  </si>
  <si>
    <t>Association of Monterey Bay Area Governments</t>
  </si>
  <si>
    <t>CA</t>
  </si>
  <si>
    <t>Atlanta Regional Commission</t>
  </si>
  <si>
    <t>GA</t>
  </si>
  <si>
    <t>Auburn - Opelika MPO</t>
  </si>
  <si>
    <t>AL</t>
  </si>
  <si>
    <t>Augusta Regional Transportation Study</t>
  </si>
  <si>
    <t>Baltimore Regional Transportation Board</t>
  </si>
  <si>
    <t>MD</t>
  </si>
  <si>
    <t>Bangor Area Comprehensive Transportation System</t>
  </si>
  <si>
    <t>Bannock Transportation Planning Organization</t>
  </si>
  <si>
    <t>ID</t>
  </si>
  <si>
    <t>Battle Creek Area Transportation Study</t>
  </si>
  <si>
    <t>MI</t>
  </si>
  <si>
    <t>Bay City Area Transportation Study</t>
  </si>
  <si>
    <t>Bay County Transportation Planning Organization</t>
  </si>
  <si>
    <t>FL</t>
  </si>
  <si>
    <t>Belmont-Ohio-Marshall Transportation Study</t>
  </si>
  <si>
    <t>WV</t>
  </si>
  <si>
    <t>Bend MPO</t>
  </si>
  <si>
    <t>Berkshire MPO</t>
  </si>
  <si>
    <t>MA</t>
  </si>
  <si>
    <t>Binghamton Metropolitan Transportation Study</t>
  </si>
  <si>
    <t>Birmingham MPO</t>
  </si>
  <si>
    <t>Bismarck-Mandan MPO</t>
  </si>
  <si>
    <t>ND</t>
  </si>
  <si>
    <t>Bi-State Regional Commission</t>
  </si>
  <si>
    <t>Black Hawk Metropolitan Area Transportation Policy Board</t>
  </si>
  <si>
    <t>Blacksburg-Christiansburg-Montgomery Area MPO</t>
  </si>
  <si>
    <t>VA</t>
  </si>
  <si>
    <t>Blair County Planning Commission</t>
  </si>
  <si>
    <t>Bloomington/Monroe County Metropolitan Planning Organization</t>
  </si>
  <si>
    <t>Bonneville MPO</t>
  </si>
  <si>
    <t>Boston Region MPO</t>
  </si>
  <si>
    <t>Bowling Green-Warren County MPO</t>
  </si>
  <si>
    <t>KY</t>
  </si>
  <si>
    <t>Bristol MPO</t>
  </si>
  <si>
    <t>TN</t>
  </si>
  <si>
    <t>Brook-Hancock-Jefferson Metropolitan Planning Commission</t>
  </si>
  <si>
    <t>Broward MPO</t>
  </si>
  <si>
    <t>Brownsville MPO</t>
  </si>
  <si>
    <t>Brunswick Area Transportation Study</t>
  </si>
  <si>
    <t>Bryan-College Station MPO</t>
  </si>
  <si>
    <t>Burlington-Graham MPO</t>
  </si>
  <si>
    <t>NC</t>
  </si>
  <si>
    <t>Butte County Association of Governments</t>
  </si>
  <si>
    <t>Cabarrus-Rowan MPO</t>
  </si>
  <si>
    <t>Cache MPO</t>
  </si>
  <si>
    <t>UT</t>
  </si>
  <si>
    <t>Calhoun Area Metropolitan Planning Organization</t>
  </si>
  <si>
    <t>Cambria County MPO</t>
  </si>
  <si>
    <t>Cape Cod MPO</t>
  </si>
  <si>
    <t>Capital Area MPO (MO)</t>
  </si>
  <si>
    <t>MO</t>
  </si>
  <si>
    <t>Capital Area MPO (NC)</t>
  </si>
  <si>
    <t>Capital Area MPO (TX)</t>
  </si>
  <si>
    <t>Capital District Transportation Committee</t>
  </si>
  <si>
    <t>Capital Region COG</t>
  </si>
  <si>
    <t>CT</t>
  </si>
  <si>
    <t>Capital Region Transportation Planning Agency</t>
  </si>
  <si>
    <t>Capital Regional Planning Commission</t>
  </si>
  <si>
    <t>Carson Area Metropolitan Planning Organization</t>
  </si>
  <si>
    <t>NV</t>
  </si>
  <si>
    <t>Cartersville-Bartow Metropolitan Planning Organization</t>
  </si>
  <si>
    <t>Casper Area MPO</t>
  </si>
  <si>
    <t>WY</t>
  </si>
  <si>
    <t>Central Lane MPO</t>
  </si>
  <si>
    <t>Central Massachusetts MPO</t>
  </si>
  <si>
    <t>Central Mississippi Planning &amp; Development District</t>
  </si>
  <si>
    <t>MS</t>
  </si>
  <si>
    <t>Central Virginia MPO</t>
  </si>
  <si>
    <t>Central Yavapai MPO</t>
  </si>
  <si>
    <t>AZ</t>
  </si>
  <si>
    <t>Centre County MPO</t>
  </si>
  <si>
    <t>Champaign County Regional Planning Commission</t>
  </si>
  <si>
    <t>IL</t>
  </si>
  <si>
    <t>Charleston Area Transportation Study</t>
  </si>
  <si>
    <t>Charlotte Regional Transportation Planning Organization</t>
  </si>
  <si>
    <t>Charlotte-Punta Gorda MPO</t>
  </si>
  <si>
    <t>Charlottesville-Albemarle MPO</t>
  </si>
  <si>
    <t>Chattanooga-Hamilton County/North Georgia Transportation Planning Orga</t>
  </si>
  <si>
    <t>Cheyenne MPO</t>
  </si>
  <si>
    <t>Chippewa-Eau Claire MPO</t>
  </si>
  <si>
    <t>Chittenden County RPC</t>
  </si>
  <si>
    <t>VT</t>
  </si>
  <si>
    <t>Clark County-Springfield Transportation Study</t>
  </si>
  <si>
    <t>Clarksville Urbanized Area MPO</t>
  </si>
  <si>
    <t>Cleveland Area MPO</t>
  </si>
  <si>
    <t>Coastal Region MPO</t>
  </si>
  <si>
    <t>Collier MPO</t>
  </si>
  <si>
    <t>Columbia Area Transportation Study</t>
  </si>
  <si>
    <t>Columbia Area Transportation Study Organization</t>
  </si>
  <si>
    <t>Columbus Area MPO</t>
  </si>
  <si>
    <t>Columbus-Phenix City Metropolitan Planning Organization</t>
  </si>
  <si>
    <t>Community Planning Association of Southwest Idaho</t>
  </si>
  <si>
    <t>Corpus Christi MPO</t>
  </si>
  <si>
    <t>Corridor Metropolitan Planning Organization</t>
  </si>
  <si>
    <t>Corvallis Area MPO</t>
  </si>
  <si>
    <t>Cumberland Area MPO</t>
  </si>
  <si>
    <t>Danville Area Transportation Study</t>
  </si>
  <si>
    <t>Danville MPO</t>
  </si>
  <si>
    <t>Decatur Area MPO</t>
  </si>
  <si>
    <t>Decatur Urbanized Area Transportation Study</t>
  </si>
  <si>
    <t>DeKalb Sycamore Area Transportation Study</t>
  </si>
  <si>
    <t>Delaware Valley Regional Planning Commission</t>
  </si>
  <si>
    <t>Delaware-Muncie Metropolitan Plan Commission</t>
  </si>
  <si>
    <t>Denver Regional COG</t>
  </si>
  <si>
    <t>CO</t>
  </si>
  <si>
    <t>Des Moines Area MPO</t>
  </si>
  <si>
    <t>Dixie MPO</t>
  </si>
  <si>
    <t>Dougherty Area Regional Transportation Study</t>
  </si>
  <si>
    <t>Dover / Kent County MPO</t>
  </si>
  <si>
    <t>DE</t>
  </si>
  <si>
    <t>Duluth-Superior Metropolitan Interstate Council</t>
  </si>
  <si>
    <t>MN</t>
  </si>
  <si>
    <t>Durham-Chapel Hill-Carrboro MPO</t>
  </si>
  <si>
    <t>East Central Intergovernmental Association</t>
  </si>
  <si>
    <t>Eastern Shore MPO</t>
  </si>
  <si>
    <t>Eastgate Regional COG</t>
  </si>
  <si>
    <t>East-West Gateway Council of Government</t>
  </si>
  <si>
    <t>El Paso MPO</t>
  </si>
  <si>
    <t>Elmira-Chemung Transportation Council</t>
  </si>
  <si>
    <t>Erie MPO</t>
  </si>
  <si>
    <t>Evansville MPO</t>
  </si>
  <si>
    <t>Fairbanks Metropolitan Area Transportation System</t>
  </si>
  <si>
    <t>Fargo-Moorhead Metropolitan COG</t>
  </si>
  <si>
    <t>Farmington MPO</t>
  </si>
  <si>
    <t>NM</t>
  </si>
  <si>
    <t>Fayette/Raleigh MPO (FRMPO)</t>
  </si>
  <si>
    <t>Fayetteville Area MPO</t>
  </si>
  <si>
    <t>Flagstaff MPO</t>
  </si>
  <si>
    <t>Flint Hills Metropolitan Planning Organization</t>
  </si>
  <si>
    <t>KS</t>
  </si>
  <si>
    <t>Florence Area Transportation Study</t>
  </si>
  <si>
    <t>Florida-Alabama Transportation Planning Organization</t>
  </si>
  <si>
    <t>Floyd-Rome Urban Transportation Study</t>
  </si>
  <si>
    <t>Fond du Lac Area MPO</t>
  </si>
  <si>
    <t>Franklin County MPO</t>
  </si>
  <si>
    <t>Fredericksburg Area MPO</t>
  </si>
  <si>
    <t>French Broad River MPO</t>
  </si>
  <si>
    <t>Fresno Council of Governments</t>
  </si>
  <si>
    <t>Frontier MPO</t>
  </si>
  <si>
    <t>AR</t>
  </si>
  <si>
    <t>Gadsden-Etowah MPO</t>
  </si>
  <si>
    <t>Gainesville MTPO</t>
  </si>
  <si>
    <t>Gainesville-Hall MPO</t>
  </si>
  <si>
    <t>Gaston Cleveland Lincoln MPO</t>
  </si>
  <si>
    <t>Genesee County Metropolitan Planning Commission</t>
  </si>
  <si>
    <t>Genesee Transportation Council</t>
  </si>
  <si>
    <t>Goldsboro Urban Area MPO</t>
  </si>
  <si>
    <t>Grand Forks-East Grand Forks MPO</t>
  </si>
  <si>
    <t>Grand Island Area Metropolitan Planning Organization</t>
  </si>
  <si>
    <t>NE</t>
  </si>
  <si>
    <t>Grand Valley Metropolitan Council</t>
  </si>
  <si>
    <t>Grand Valley Metropolitan Planning Organization</t>
  </si>
  <si>
    <t>Grand-Strand Area Transportation Study</t>
  </si>
  <si>
    <t>Great Falls Planning and Community Development Department</t>
  </si>
  <si>
    <t>MT</t>
  </si>
  <si>
    <t>Greater Bridgeport / Valley MPO</t>
  </si>
  <si>
    <t>Greater Buffalo-Niagara Regional Transportation Council</t>
  </si>
  <si>
    <t>Greater Dalton MPO</t>
  </si>
  <si>
    <t>Greater Hickory MPO</t>
  </si>
  <si>
    <t>Green Bay MPO</t>
  </si>
  <si>
    <t>Greensboro Urban Area MPO</t>
  </si>
  <si>
    <t>Greenville Urban Area MPO</t>
  </si>
  <si>
    <t>Greenville-Pickens Area Transportation Study</t>
  </si>
  <si>
    <t>Gulf Regional Planning Commission</t>
  </si>
  <si>
    <t>Hagerstown-Eastern Panhandle MPO</t>
  </si>
  <si>
    <t>Hampton Roads Transportation Planning Organization</t>
  </si>
  <si>
    <t>Harlingen-San Benito MPO</t>
  </si>
  <si>
    <t>Harrisburg Area Transportation Study</t>
  </si>
  <si>
    <t>Harrisonburg-Rockingham MPO</t>
  </si>
  <si>
    <t>Hattiesburg-Petal-Forrest-Lamar MPO</t>
  </si>
  <si>
    <t>Heartland Regional TPO</t>
  </si>
  <si>
    <t>Herkimer-Oneida Counties Transportation Study</t>
  </si>
  <si>
    <t>Hernando/Citrus County MPO</t>
  </si>
  <si>
    <t>Hidalgo County MPO</t>
  </si>
  <si>
    <t>High Point Urban Area MPO</t>
  </si>
  <si>
    <t>Hillsborough MPO</t>
  </si>
  <si>
    <t>Hinesville Area MPO</t>
  </si>
  <si>
    <t>Houma-Thibodaux MPO</t>
  </si>
  <si>
    <t>Housatonic Valley MPO</t>
  </si>
  <si>
    <t>Houston-Galveston Area Council</t>
  </si>
  <si>
    <t>Huntsville MPO</t>
  </si>
  <si>
    <t>Imperial Calcasieu Regional Planning &amp; Development Commission</t>
  </si>
  <si>
    <t>Indian Nations COG</t>
  </si>
  <si>
    <t>Indian River County MPO</t>
  </si>
  <si>
    <t>Indianapolis MPO</t>
  </si>
  <si>
    <t>Ithaca-Tompkins County Transportation Council</t>
  </si>
  <si>
    <t>Jackson Urban Area MPO</t>
  </si>
  <si>
    <t>Jacksonville Urban Area MPO</t>
  </si>
  <si>
    <t>Janesville Area MPO</t>
  </si>
  <si>
    <t>Johnson City Metropolitan Transportation Planning Organization</t>
  </si>
  <si>
    <t>Johnson County COG</t>
  </si>
  <si>
    <t>Jonesboro MPO</t>
  </si>
  <si>
    <t>Joplin Area Transportation Study Organization</t>
  </si>
  <si>
    <t>Kalamazoo Area Transportation Study</t>
  </si>
  <si>
    <t>Kankakee County Regional Planning Commission</t>
  </si>
  <si>
    <t>Kern COG</t>
  </si>
  <si>
    <t>Killeen-Temple Metropolitan Planning Organization</t>
  </si>
  <si>
    <t>Kings County Association of Governments</t>
  </si>
  <si>
    <t>Kingsport MTPO</t>
  </si>
  <si>
    <t>Kittery Area Comprehensive Transportation System</t>
  </si>
  <si>
    <t>Knoxville Regional Transportation Planning Organization</t>
  </si>
  <si>
    <t>Kokomo &amp; Howard County Governmental Coordinating Council</t>
  </si>
  <si>
    <t>Kootenai MPO</t>
  </si>
  <si>
    <t>KYOVA Interstate Planning Commission</t>
  </si>
  <si>
    <t>La Crosse Area Planning Committee</t>
  </si>
  <si>
    <t>Lackawanna-Luzerne Transportation Study</t>
  </si>
  <si>
    <t>Lafayette Area MPO</t>
  </si>
  <si>
    <t>Lake Havasu Metropolitan Planning Organization</t>
  </si>
  <si>
    <t>Lake-Sumter MPO</t>
  </si>
  <si>
    <t>Lakeway MPO</t>
  </si>
  <si>
    <t>Lancaster County Transportation Coordinating Committee</t>
  </si>
  <si>
    <t>Laredo Urban Transportation Study</t>
  </si>
  <si>
    <t>Lawrence-Douglas County Metropolitan Planning Office</t>
  </si>
  <si>
    <t>Lawton MPO</t>
  </si>
  <si>
    <t>Lebanon County MPO</t>
  </si>
  <si>
    <t>Lee County MPO</t>
  </si>
  <si>
    <t>Lehigh Valley Transportation Study</t>
  </si>
  <si>
    <t>Lewis-Clark Valley MPO</t>
  </si>
  <si>
    <t>Lexington Area MPO</t>
  </si>
  <si>
    <t>Licking County Area Transportation Study</t>
  </si>
  <si>
    <t>Lima-Allen County Regional Planning Commission</t>
  </si>
  <si>
    <t>Lincoln Area MPO</t>
  </si>
  <si>
    <t>Longview MPO</t>
  </si>
  <si>
    <t>Longview-Kelso-Rainier MPO</t>
  </si>
  <si>
    <t>WA</t>
  </si>
  <si>
    <t>Louisville Area MPO</t>
  </si>
  <si>
    <t>Lowcountry Area Transportation Study</t>
  </si>
  <si>
    <t>Lower Connecticut River Valley MPO</t>
  </si>
  <si>
    <t>Lubbock MPO</t>
  </si>
  <si>
    <t>Macatawa Area Coordinating Council</t>
  </si>
  <si>
    <t>Macon Area Transportation Study</t>
  </si>
  <si>
    <t>Madera County Transportation Commission</t>
  </si>
  <si>
    <t>Madison Area Transportation Planning Board</t>
  </si>
  <si>
    <t>Madison Athens-Clarke Oconee Regional Transportation Study</t>
  </si>
  <si>
    <t>Madison County COG</t>
  </si>
  <si>
    <t>Mankato / North Mankato Area Planning Organization</t>
  </si>
  <si>
    <t>Maricopa Association of Governments</t>
  </si>
  <si>
    <t>Martin MPO</t>
  </si>
  <si>
    <t>Maui MPO</t>
  </si>
  <si>
    <t>HI</t>
  </si>
  <si>
    <t>McLean County Regional Planning Commission</t>
  </si>
  <si>
    <t>Memphis Urban Area MPO</t>
  </si>
  <si>
    <t>Merced County Association of Governments</t>
  </si>
  <si>
    <t>Merrimack Valley MPO</t>
  </si>
  <si>
    <t>Mesilla Valley MPO</t>
  </si>
  <si>
    <t>Metroplan</t>
  </si>
  <si>
    <t>METROPLAN Orlando</t>
  </si>
  <si>
    <t>Metropolitan Area Planning Agency</t>
  </si>
  <si>
    <t>Metropolitan Council</t>
  </si>
  <si>
    <t>Metropolitan Topeka Planning Organization</t>
  </si>
  <si>
    <t>Metropolitan Transportation Commission</t>
  </si>
  <si>
    <t>Miami Valley Regional Planning Commission</t>
  </si>
  <si>
    <t>Miami-Dade MPO</t>
  </si>
  <si>
    <t>Michiana Area COG</t>
  </si>
  <si>
    <t>Mid-America Regional Council</t>
  </si>
  <si>
    <t>Middle Rogue MPO</t>
  </si>
  <si>
    <t>Midland Area Transportation Study</t>
  </si>
  <si>
    <t>Mid-Ohio Regional Planning Commission</t>
  </si>
  <si>
    <t>Mid-Region COG</t>
  </si>
  <si>
    <t>Missoula Metropolitan Planning Organization</t>
  </si>
  <si>
    <t>Mobile Area Transportation Study</t>
  </si>
  <si>
    <t>Montachusett MPO</t>
  </si>
  <si>
    <t>Montgomery MPO</t>
  </si>
  <si>
    <t>Morgantown Monongalia MPO</t>
  </si>
  <si>
    <t>Mountainland Association of Governments</t>
  </si>
  <si>
    <t>Nashua Regional Planning Commission</t>
  </si>
  <si>
    <t>NH</t>
  </si>
  <si>
    <t>Nashville Area MPO</t>
  </si>
  <si>
    <t>National Capital Region Transportation Planning Board</t>
  </si>
  <si>
    <t>DC</t>
  </si>
  <si>
    <t>Naugatuck Valley Council of Governments</t>
  </si>
  <si>
    <t>New Bern Area MPO</t>
  </si>
  <si>
    <t>New York Metropolitan Transportation Council</t>
  </si>
  <si>
    <t>North Central Texas COG</t>
  </si>
  <si>
    <t>North Florida Transportation Planning Organization</t>
  </si>
  <si>
    <t>North Front Range MPO</t>
  </si>
  <si>
    <t>North Jersey Transportation Planning Authority</t>
  </si>
  <si>
    <t>NJ</t>
  </si>
  <si>
    <t>Northeast Ohio Areawide Coordinating Agency</t>
  </si>
  <si>
    <t>Northeastern Indiana Regional Coordinating Council</t>
  </si>
  <si>
    <t>Northeastern Pennsylvania Planning Alliance MPO</t>
  </si>
  <si>
    <t>Northern Middlesex MPO</t>
  </si>
  <si>
    <t>Northwest Arkansas Regional Planning Commission</t>
  </si>
  <si>
    <t>Northwest Indiana Regional Planning Commission</t>
  </si>
  <si>
    <t>Northwest Louisiana COG</t>
  </si>
  <si>
    <t>Oahu MPO</t>
  </si>
  <si>
    <t>Ocala - Marion County Tranportation Planning Organization</t>
  </si>
  <si>
    <t>Ohio-Kentucky-Indiana Regional Council of Governments</t>
  </si>
  <si>
    <t>Okaloosa-Walton Transportation Planning Organization</t>
  </si>
  <si>
    <t>Old Colony MPO</t>
  </si>
  <si>
    <t>Orange County Transportation Council</t>
  </si>
  <si>
    <t>Oshkosh MPO</t>
  </si>
  <si>
    <t>Ouachata Council of Governments</t>
  </si>
  <si>
    <t>Owensboro-Daviess County MPO</t>
  </si>
  <si>
    <t>Ozarks Transportation Organization</t>
  </si>
  <si>
    <t>Palm Beach MPO</t>
  </si>
  <si>
    <t>Pasco County MPO</t>
  </si>
  <si>
    <t>Permian Basin MPO</t>
  </si>
  <si>
    <t>Pikes Peak Area COG</t>
  </si>
  <si>
    <t>Pima Association of Governments</t>
  </si>
  <si>
    <t>Pinellas County MPO</t>
  </si>
  <si>
    <t>Pioneer Valley MPO</t>
  </si>
  <si>
    <t>Policy Committee of the Erie Regional Planning Commission</t>
  </si>
  <si>
    <t>Polk County Transportation Planning Organization</t>
  </si>
  <si>
    <t>Portland Area Comprehensive Transportation System (ME)</t>
  </si>
  <si>
    <t>Portland Area Comprehensive Transportation System (OR)</t>
  </si>
  <si>
    <t>Poughkeepsie-Dutchess County Transportation Council</t>
  </si>
  <si>
    <t>Pueblo Area COG MPO and TPR</t>
  </si>
  <si>
    <t>Puerto Rico Metropolitan Planning Organization</t>
  </si>
  <si>
    <t>PR</t>
  </si>
  <si>
    <t>Puget Sound Regional Council</t>
  </si>
  <si>
    <t>Radcliff-Elizabethtown MPO</t>
  </si>
  <si>
    <t>Rapid City Area MPO</t>
  </si>
  <si>
    <t>SD</t>
  </si>
  <si>
    <t>Reading Area Transportation Study</t>
  </si>
  <si>
    <t>Region 2 Planning Commission</t>
  </si>
  <si>
    <t>Regional Intergovernmental Council</t>
  </si>
  <si>
    <t>Regional Planning Commission</t>
  </si>
  <si>
    <t>Regional Transportation Commission of Southern Nevada</t>
  </si>
  <si>
    <t>Regional Transportation Commission of Washoe County</t>
  </si>
  <si>
    <t>Richland County Regional Planning Commission</t>
  </si>
  <si>
    <t>Richmond Area MPO</t>
  </si>
  <si>
    <t>River to Sea Transporation Planning Organization</t>
  </si>
  <si>
    <t>Roanoke Valley MPO</t>
  </si>
  <si>
    <t>Rochester-Olmsted COG</t>
  </si>
  <si>
    <t>Rock Hill-Fort Mill Area Transportation Study</t>
  </si>
  <si>
    <t>Rockford Metropolitan Agency for Planning</t>
  </si>
  <si>
    <t>Rockingham Planning Commission</t>
  </si>
  <si>
    <t>Rocky Mount Urban Area MPO</t>
  </si>
  <si>
    <t>Rogue Valley MPO</t>
  </si>
  <si>
    <t>Sacramento Area COG</t>
  </si>
  <si>
    <t>Saginaw Metropolitan Area Transportation Study</t>
  </si>
  <si>
    <t>Salem-Keizer Area Transportation Study</t>
  </si>
  <si>
    <t>Salisbury-Wicomico MPO</t>
  </si>
  <si>
    <t>San Angelo MPO</t>
  </si>
  <si>
    <t>San Diego Association of Governments</t>
  </si>
  <si>
    <t>San Joaquin COG</t>
  </si>
  <si>
    <t>San Luis Obispo COG</t>
  </si>
  <si>
    <t>Santa Barbara County Association of Governments</t>
  </si>
  <si>
    <t>Santa Fe MPO</t>
  </si>
  <si>
    <t>Sarasota-Manatee MPO</t>
  </si>
  <si>
    <t>Shasta Regional Transportation Agency</t>
  </si>
  <si>
    <t>Sheboygan MPO</t>
  </si>
  <si>
    <t>Shenango Valley Area Transportation Study</t>
  </si>
  <si>
    <t>Sherman-Denison MPO</t>
  </si>
  <si>
    <t>Shoals Area MPO</t>
  </si>
  <si>
    <t>Sierra Vista Metropolitan Planning Organization</t>
  </si>
  <si>
    <t>Sioux City MPO</t>
  </si>
  <si>
    <t>Skagit MPO</t>
  </si>
  <si>
    <t>South Central Regional COG</t>
  </si>
  <si>
    <t>South East Texas Regional Planning Commission</t>
  </si>
  <si>
    <t>South Eastern COG</t>
  </si>
  <si>
    <t>South Jersey Transportation Planning Organization</t>
  </si>
  <si>
    <t>South Tangipahoa MPO</t>
  </si>
  <si>
    <t>South Western MPO</t>
  </si>
  <si>
    <t>Southeast Arkansas Regional Planning Commission</t>
  </si>
  <si>
    <t>Southeast Metropolitan Planning Organization (SEMPO)</t>
  </si>
  <si>
    <t>Southeast Michigan COG</t>
  </si>
  <si>
    <t>Southeast Wiregrass Area MPO</t>
  </si>
  <si>
    <t>Southeastern Connecticut COG</t>
  </si>
  <si>
    <t>Southeastern Massachusetts MPO</t>
  </si>
  <si>
    <t>Southeastern Wisconsin Regional Planning Commission</t>
  </si>
  <si>
    <t>Southern California Association of Governments</t>
  </si>
  <si>
    <t>Southern Illinois Metropolitan Planning Organization</t>
  </si>
  <si>
    <t>Southern New Hampshire Planning Commission</t>
  </si>
  <si>
    <t>Southwest Michigan Planning Commission</t>
  </si>
  <si>
    <t>Southwest Washington Regional Transportation Council</t>
  </si>
  <si>
    <t>Southwestern Pennsylvania Commission</t>
  </si>
  <si>
    <t>Space Coast Transportation Planning Organization</t>
  </si>
  <si>
    <t>Spartanburg Area Transportation Study</t>
  </si>
  <si>
    <t>Spokane Regional Transportation Council</t>
  </si>
  <si>
    <t>Springfield Area Transportation Study</t>
  </si>
  <si>
    <t>St. Cloud Area Planning Organization</t>
  </si>
  <si>
    <t>St. Joseph Area Transportation Study Organization</t>
  </si>
  <si>
    <t>St. Lucie Transportation Planning Organization</t>
  </si>
  <si>
    <t>Stanislaus COG</t>
  </si>
  <si>
    <t>Stark County Area Transportation Study</t>
  </si>
  <si>
    <t>State Line Area Transportation Study</t>
  </si>
  <si>
    <t>State Planning Council</t>
  </si>
  <si>
    <t>RI</t>
  </si>
  <si>
    <t>Staunton-Augusta-Waynesboro MPO</t>
  </si>
  <si>
    <t>Strafford Regional Planning Commission</t>
  </si>
  <si>
    <t>Sumter Urban Area Transportation Study</t>
  </si>
  <si>
    <t>Sun Corridor Metropolitan Planning Organization</t>
  </si>
  <si>
    <t>Susquehanna Economic Development Association Council of Governments</t>
  </si>
  <si>
    <t>Syracuse Metropolitan Transportation Council</t>
  </si>
  <si>
    <t>Tahoe MPO</t>
  </si>
  <si>
    <t>Texarkana MPO</t>
  </si>
  <si>
    <t>The Chicago Metropolitan Agency for Planning</t>
  </si>
  <si>
    <t>Thurston Regional Planning Council</t>
  </si>
  <si>
    <t>Toledo Metropolitan Area COG</t>
  </si>
  <si>
    <t>Tri Cities Area MPO</t>
  </si>
  <si>
    <t>Tri-Cities Metropolitan Area Transportation Study</t>
  </si>
  <si>
    <t>Tri-County Regional Planning Commission (IL)</t>
  </si>
  <si>
    <t>Tri-County Regional Planning Commission (MI)</t>
  </si>
  <si>
    <t>Tri-Lakes MPO</t>
  </si>
  <si>
    <t>Tulare County Association of Governments</t>
  </si>
  <si>
    <t>Tuscaloosa Area MPO</t>
  </si>
  <si>
    <t>Tyler Area MPO</t>
  </si>
  <si>
    <t>Ulster County Transportation Council</t>
  </si>
  <si>
    <t>Valdosta-Lowndes MPO</t>
  </si>
  <si>
    <t>Victoria MPO</t>
  </si>
  <si>
    <t>Waco MPO</t>
  </si>
  <si>
    <t>Walla Walla Valley MPO</t>
  </si>
  <si>
    <t>Warner Robins Area Transportation Study</t>
  </si>
  <si>
    <t>Wasatch Front Regional Council</t>
  </si>
  <si>
    <t>Watertown-Jefferson County Transportation Council</t>
  </si>
  <si>
    <t>Wausau Metropolitan Planning Organization</t>
  </si>
  <si>
    <t>Wenatchee Valley Transportation Council</t>
  </si>
  <si>
    <t>West Central Indiana Economic Development District, Inc.</t>
  </si>
  <si>
    <t>West Memphis Area Transportation Study</t>
  </si>
  <si>
    <t>West Michigan Shoreline Regional Development Commission</t>
  </si>
  <si>
    <t>Whatcom COG</t>
  </si>
  <si>
    <t>Wichita Area MPO</t>
  </si>
  <si>
    <t>Wichita Falls MPO</t>
  </si>
  <si>
    <t>Williamsport Area Transportation Study</t>
  </si>
  <si>
    <t>Wilmington Area Planning Council</t>
  </si>
  <si>
    <t>Wilmington Urban Area MPO</t>
  </si>
  <si>
    <t>Winchester-Frederick County MPO</t>
  </si>
  <si>
    <t>Winston-Salem Urban Area MPO</t>
  </si>
  <si>
    <t>Wood-Washington-Wirt Interstate Planning Commission</t>
  </si>
  <si>
    <t>Yakima Valley MPO</t>
  </si>
  <si>
    <t>Yellowstone County Planning Board</t>
  </si>
  <si>
    <t>York Area MPO</t>
  </si>
  <si>
    <t>Yuma MPO</t>
  </si>
  <si>
    <t>List</t>
  </si>
  <si>
    <t>cbsa_bike_grouping</t>
  </si>
  <si>
    <t>bike_avg_trip_rate</t>
  </si>
  <si>
    <t>bike_avg_trip_length</t>
  </si>
  <si>
    <t>bike_avg_trip_length_stddev</t>
  </si>
  <si>
    <t>bike_avg_trip_duration</t>
  </si>
  <si>
    <t>bike_avg_trip_duration_stddev</t>
  </si>
  <si>
    <t>cbsa_walk_grouping</t>
  </si>
  <si>
    <t>walk_avg_trip_rate</t>
  </si>
  <si>
    <t>walk_avg_trip_length</t>
  </si>
  <si>
    <t>walk_avg_trip_length_stddev</t>
  </si>
  <si>
    <t>walk_avg_trip_duration</t>
  </si>
  <si>
    <t>walk_avg_trip_duration_stddev</t>
  </si>
  <si>
    <t>MPO Area Exposure Estimates</t>
  </si>
  <si>
    <r>
      <t xml:space="preserve">1. Select </t>
    </r>
    <r>
      <rPr>
        <b/>
        <sz val="11"/>
        <color theme="1"/>
        <rFont val="Calibri"/>
        <family val="2"/>
        <scheme val="minor"/>
      </rPr>
      <t>State</t>
    </r>
    <r>
      <rPr>
        <sz val="11"/>
        <color theme="1"/>
        <rFont val="Calibri"/>
        <family val="2"/>
        <scheme val="minor"/>
      </rPr>
      <t xml:space="preserve"> of interest</t>
    </r>
  </si>
  <si>
    <t>2. Select the source (Default or User Input) of the required inputs. For the User Input option, values are required in the cell below.</t>
  </si>
  <si>
    <r>
      <t xml:space="preserve">2. Select </t>
    </r>
    <r>
      <rPr>
        <b/>
        <sz val="11"/>
        <color theme="1"/>
        <rFont val="Calibri"/>
        <family val="2"/>
        <scheme val="minor"/>
      </rPr>
      <t>MPO</t>
    </r>
    <r>
      <rPr>
        <sz val="11"/>
        <color theme="1"/>
        <rFont val="Calibri"/>
        <family val="2"/>
        <scheme val="minor"/>
      </rPr>
      <t xml:space="preserve"> of interest</t>
    </r>
  </si>
  <si>
    <t>3. Select the source (Default or User Input) of the required inputs. For the User Input option, values are required in the cell below.</t>
  </si>
  <si>
    <t>acs17_bike_pct_upper</t>
  </si>
  <si>
    <t>acs17_walk_pct_upper</t>
  </si>
  <si>
    <t>Census Division</t>
  </si>
  <si>
    <t>Statewide Area Exposure Estimates</t>
  </si>
  <si>
    <t>Population Estimate</t>
  </si>
  <si>
    <t>Commute Population Adjustment Factor</t>
  </si>
  <si>
    <t>Commuter Population Adjustment Factor</t>
  </si>
  <si>
    <t>bike_trip_rate</t>
  </si>
  <si>
    <t>bike_trip_distance</t>
  </si>
  <si>
    <t>bike_trip_duration</t>
  </si>
  <si>
    <t>census_division</t>
  </si>
  <si>
    <t>walk_trip_rate</t>
  </si>
  <si>
    <t>walk_trip_distance</t>
  </si>
  <si>
    <t>walk_trip_duration</t>
  </si>
  <si>
    <t>nhts17_bike_trips</t>
  </si>
  <si>
    <t>nhts17_walk_trips</t>
  </si>
  <si>
    <t>key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</si>
</sst>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0.00000"/>
    <numFmt numFmtId="165" formatCode="0.000"/>
    <numFmt numFmtId="166" formatCode="_(* #,##0_);_(* \(#,##0\);_(* &quot;-&quot;??_);_(@_)"/>
  </numFmts>
  <fonts count="3" x14ac:knownFonts="1">
    <font>
      <sz val="11"/>
      <color theme="1"/>
      <name val="Calibri"/>
      <family val="2"/>
      <scheme val="minor"/>
    </font>
    <font>
      <b/>
      <sz val="11"/>
      <color theme="1"/>
      <name val="Calibri"/>
      <family val="2"/>
      <scheme val="minor"/>
    </font>
    <font>
      <sz val="11"/>
      <color theme="1"/>
      <name val="Calibri"/>
      <family val="2"/>
      <scheme val="minor"/>
    </font>
  </fonts>
  <fills count="13">
    <fill>
      <patternFill patternType="none"/>
    </fill>
    <fill>
      <patternFill patternType="gray125"/>
    </fill>
    <fill>
      <patternFill patternType="solid">
        <fgColor theme="4" tint="0.59999389629810485"/>
        <bgColor indexed="64"/>
      </patternFill>
    </fill>
    <fill>
      <patternFill patternType="solid">
        <fgColor theme="4" tint="0.59996337778862885"/>
        <bgColor indexed="64"/>
      </patternFill>
    </fill>
    <fill>
      <patternFill patternType="solid">
        <fgColor rgb="FF92D050"/>
        <bgColor indexed="64"/>
      </patternFill>
    </fill>
    <fill>
      <patternFill patternType="solid">
        <fgColor theme="7" tint="0.79998168889431442"/>
        <bgColor indexed="64"/>
      </patternFill>
    </fill>
    <fill>
      <patternFill patternType="solid">
        <fgColor theme="3" tint="0.79998168889431442"/>
        <bgColor indexed="64"/>
      </patternFill>
    </fill>
    <fill>
      <patternFill patternType="solid">
        <fgColor theme="9" tint="0.79998168889431442"/>
        <bgColor indexed="64"/>
      </patternFill>
    </fill>
    <fill>
      <patternFill patternType="solid">
        <fgColor rgb="FFFFCCCC"/>
        <bgColor indexed="64"/>
      </patternFill>
    </fill>
    <fill>
      <patternFill patternType="solid">
        <fgColor theme="2" tint="-9.9978637043366805E-2"/>
        <bgColor indexed="64"/>
      </patternFill>
    </fill>
    <fill>
      <patternFill patternType="solid">
        <fgColor theme="0" tint="-0.34998626667073579"/>
        <bgColor indexed="64"/>
      </patternFill>
    </fill>
    <fill>
      <patternFill patternType="solid">
        <fgColor theme="8" tint="0.79998168889431442"/>
        <bgColor indexed="64"/>
      </patternFill>
    </fill>
    <fill>
      <patternFill patternType="solid">
        <fgColor theme="7" tint="0.39997558519241921"/>
        <bgColor indexed="64"/>
      </patternFill>
    </fill>
  </fills>
  <borders count="54">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right/>
      <top style="double">
        <color auto="1"/>
      </top>
      <bottom style="thin">
        <color auto="1"/>
      </bottom>
      <diagonal/>
    </border>
    <border>
      <left/>
      <right style="double">
        <color auto="1"/>
      </right>
      <top style="double">
        <color auto="1"/>
      </top>
      <bottom style="thin">
        <color auto="1"/>
      </bottom>
      <diagonal/>
    </border>
    <border>
      <left style="thin">
        <color auto="1"/>
      </left>
      <right style="double">
        <color auto="1"/>
      </right>
      <top style="thin">
        <color auto="1"/>
      </top>
      <bottom style="thin">
        <color auto="1"/>
      </bottom>
      <diagonal/>
    </border>
    <border>
      <left style="thin">
        <color auto="1"/>
      </left>
      <right style="thin">
        <color auto="1"/>
      </right>
      <top style="thin">
        <color auto="1"/>
      </top>
      <bottom style="double">
        <color auto="1"/>
      </bottom>
      <diagonal/>
    </border>
    <border>
      <left style="thin">
        <color auto="1"/>
      </left>
      <right style="double">
        <color auto="1"/>
      </right>
      <top style="thin">
        <color auto="1"/>
      </top>
      <bottom style="double">
        <color auto="1"/>
      </bottom>
      <diagonal/>
    </border>
    <border>
      <left style="thin">
        <color auto="1"/>
      </left>
      <right style="double">
        <color auto="1"/>
      </right>
      <top style="thin">
        <color auto="1"/>
      </top>
      <bottom/>
      <diagonal/>
    </border>
    <border>
      <left style="thin">
        <color auto="1"/>
      </left>
      <right style="thin">
        <color auto="1"/>
      </right>
      <top style="medium">
        <color auto="1"/>
      </top>
      <bottom style="thin">
        <color auto="1"/>
      </bottom>
      <diagonal/>
    </border>
    <border>
      <left style="thin">
        <color auto="1"/>
      </left>
      <right style="double">
        <color auto="1"/>
      </right>
      <top style="medium">
        <color auto="1"/>
      </top>
      <bottom style="thin">
        <color auto="1"/>
      </bottom>
      <diagonal/>
    </border>
    <border>
      <left/>
      <right style="thin">
        <color auto="1"/>
      </right>
      <top style="thin">
        <color auto="1"/>
      </top>
      <bottom/>
      <diagonal/>
    </border>
    <border>
      <left/>
      <right style="thin">
        <color auto="1"/>
      </right>
      <top style="medium">
        <color auto="1"/>
      </top>
      <bottom style="thin">
        <color auto="1"/>
      </bottom>
      <diagonal/>
    </border>
    <border>
      <left/>
      <right style="thin">
        <color auto="1"/>
      </right>
      <top style="thin">
        <color auto="1"/>
      </top>
      <bottom style="double">
        <color auto="1"/>
      </bottom>
      <diagonal/>
    </border>
    <border>
      <left style="double">
        <color auto="1"/>
      </left>
      <right style="medium">
        <color auto="1"/>
      </right>
      <top style="thin">
        <color auto="1"/>
      </top>
      <bottom style="thin">
        <color auto="1"/>
      </bottom>
      <diagonal/>
    </border>
    <border>
      <left/>
      <right style="thin">
        <color auto="1"/>
      </right>
      <top style="thick">
        <color auto="1"/>
      </top>
      <bottom style="thin">
        <color auto="1"/>
      </bottom>
      <diagonal/>
    </border>
    <border>
      <left style="thin">
        <color auto="1"/>
      </left>
      <right style="thin">
        <color auto="1"/>
      </right>
      <top style="thick">
        <color auto="1"/>
      </top>
      <bottom style="thin">
        <color auto="1"/>
      </bottom>
      <diagonal/>
    </border>
    <border>
      <left style="thin">
        <color auto="1"/>
      </left>
      <right style="double">
        <color auto="1"/>
      </right>
      <top style="thick">
        <color auto="1"/>
      </top>
      <bottom style="thin">
        <color auto="1"/>
      </bottom>
      <diagonal/>
    </border>
    <border>
      <left/>
      <right style="thin">
        <color auto="1"/>
      </right>
      <top style="thin">
        <color auto="1"/>
      </top>
      <bottom style="medium">
        <color auto="1"/>
      </bottom>
      <diagonal/>
    </border>
    <border>
      <left/>
      <right style="thin">
        <color auto="1"/>
      </right>
      <top/>
      <bottom/>
      <diagonal/>
    </border>
    <border>
      <left style="thin">
        <color auto="1"/>
      </left>
      <right style="thin">
        <color auto="1"/>
      </right>
      <top/>
      <bottom/>
      <diagonal/>
    </border>
    <border>
      <left style="thin">
        <color auto="1"/>
      </left>
      <right style="double">
        <color auto="1"/>
      </right>
      <top/>
      <bottom/>
      <diagonal/>
    </border>
    <border>
      <left/>
      <right style="thick">
        <color auto="1"/>
      </right>
      <top style="double">
        <color auto="1"/>
      </top>
      <bottom/>
      <diagonal/>
    </border>
    <border>
      <left/>
      <right style="thick">
        <color auto="1"/>
      </right>
      <top style="thin">
        <color auto="1"/>
      </top>
      <bottom style="double">
        <color auto="1"/>
      </bottom>
      <diagonal/>
    </border>
    <border>
      <left style="thin">
        <color auto="1"/>
      </left>
      <right style="thick">
        <color auto="1"/>
      </right>
      <top style="thin">
        <color auto="1"/>
      </top>
      <bottom style="thin">
        <color auto="1"/>
      </bottom>
      <diagonal/>
    </border>
    <border>
      <left style="double">
        <color auto="1"/>
      </left>
      <right/>
      <top style="thin">
        <color auto="1"/>
      </top>
      <bottom style="double">
        <color auto="1"/>
      </bottom>
      <diagonal/>
    </border>
    <border>
      <left style="double">
        <color auto="1"/>
      </left>
      <right/>
      <top style="double">
        <color auto="1"/>
      </top>
      <bottom/>
      <diagonal/>
    </border>
    <border>
      <left style="double">
        <color auto="1"/>
      </left>
      <right/>
      <top/>
      <bottom style="thick">
        <color auto="1"/>
      </bottom>
      <diagonal/>
    </border>
    <border>
      <left/>
      <right style="thick">
        <color auto="1"/>
      </right>
      <top/>
      <bottom style="thick">
        <color auto="1"/>
      </bottom>
      <diagonal/>
    </border>
    <border>
      <left style="double">
        <color auto="1"/>
      </left>
      <right/>
      <top/>
      <bottom/>
      <diagonal/>
    </border>
    <border>
      <left style="double">
        <color auto="1"/>
      </left>
      <right/>
      <top style="thick">
        <color auto="1"/>
      </top>
      <bottom style="thin">
        <color auto="1"/>
      </bottom>
      <diagonal/>
    </border>
    <border>
      <left style="double">
        <color auto="1"/>
      </left>
      <right/>
      <top style="thin">
        <color auto="1"/>
      </top>
      <bottom/>
      <diagonal/>
    </border>
    <border>
      <left style="double">
        <color auto="1"/>
      </left>
      <right/>
      <top style="medium">
        <color auto="1"/>
      </top>
      <bottom style="thin">
        <color auto="1"/>
      </bottom>
      <diagonal/>
    </border>
    <border>
      <left style="double">
        <color auto="1"/>
      </left>
      <right/>
      <top style="thin">
        <color auto="1"/>
      </top>
      <bottom style="medium">
        <color auto="1"/>
      </bottom>
      <diagonal/>
    </border>
    <border>
      <left style="thin">
        <color auto="1"/>
      </left>
      <right style="thick">
        <color auto="1"/>
      </right>
      <top/>
      <bottom style="thin">
        <color auto="1"/>
      </bottom>
      <diagonal/>
    </border>
    <border>
      <left style="thin">
        <color auto="1"/>
      </left>
      <right style="thick">
        <color auto="1"/>
      </right>
      <top style="thin">
        <color auto="1"/>
      </top>
      <bottom/>
      <diagonal/>
    </border>
    <border>
      <left style="thin">
        <color auto="1"/>
      </left>
      <right style="thick">
        <color auto="1"/>
      </right>
      <top style="medium">
        <color auto="1"/>
      </top>
      <bottom style="thin">
        <color auto="1"/>
      </bottom>
      <diagonal/>
    </border>
    <border>
      <left/>
      <right style="thick">
        <color auto="1"/>
      </right>
      <top style="medium">
        <color auto="1"/>
      </top>
      <bottom style="thin">
        <color auto="1"/>
      </bottom>
      <diagonal/>
    </border>
    <border>
      <left/>
      <right style="thick">
        <color auto="1"/>
      </right>
      <top style="medium">
        <color auto="1"/>
      </top>
      <bottom style="medium">
        <color auto="1"/>
      </bottom>
      <diagonal/>
    </border>
    <border>
      <left style="double">
        <color auto="1"/>
      </left>
      <right/>
      <top style="medium">
        <color auto="1"/>
      </top>
      <bottom style="medium">
        <color auto="1"/>
      </bottom>
      <diagonal/>
    </border>
    <border>
      <left style="thick">
        <color auto="1"/>
      </left>
      <right style="thin">
        <color auto="1"/>
      </right>
      <top style="thin">
        <color auto="1"/>
      </top>
      <bottom style="medium">
        <color auto="1"/>
      </bottom>
      <diagonal/>
    </border>
    <border>
      <left style="thick">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double">
        <color auto="1"/>
      </right>
      <top style="medium">
        <color auto="1"/>
      </top>
      <bottom style="medium">
        <color auto="1"/>
      </bottom>
      <diagonal/>
    </border>
    <border>
      <left/>
      <right style="double">
        <color auto="1"/>
      </right>
      <top/>
      <bottom/>
      <diagonal/>
    </border>
    <border>
      <left/>
      <right style="double">
        <color auto="1"/>
      </right>
      <top style="thin">
        <color auto="1"/>
      </top>
      <bottom/>
      <diagonal/>
    </border>
    <border>
      <left/>
      <right style="double">
        <color auto="1"/>
      </right>
      <top style="thin">
        <color auto="1"/>
      </top>
      <bottom style="medium">
        <color auto="1"/>
      </bottom>
      <diagonal/>
    </border>
    <border>
      <left style="double">
        <color auto="1"/>
      </left>
      <right/>
      <top style="double">
        <color auto="1"/>
      </top>
      <bottom style="thin">
        <color auto="1"/>
      </bottom>
      <diagonal/>
    </border>
    <border>
      <left/>
      <right style="thick">
        <color auto="1"/>
      </right>
      <top style="double">
        <color auto="1"/>
      </top>
      <bottom style="thin">
        <color auto="1"/>
      </bottom>
      <diagonal/>
    </border>
    <border>
      <left style="double">
        <color auto="1"/>
      </left>
      <right/>
      <top style="thin">
        <color auto="1"/>
      </top>
      <bottom style="thin">
        <color auto="1"/>
      </bottom>
      <diagonal/>
    </border>
    <border>
      <left/>
      <right style="thick">
        <color auto="1"/>
      </right>
      <top style="thin">
        <color auto="1"/>
      </top>
      <bottom style="thin">
        <color auto="1"/>
      </bottom>
      <diagonal/>
    </border>
    <border>
      <left/>
      <right style="thick">
        <color auto="1"/>
      </right>
      <top style="thin">
        <color auto="1"/>
      </top>
      <bottom/>
      <diagonal/>
    </border>
    <border>
      <left style="thick">
        <color auto="1"/>
      </left>
      <right/>
      <top style="double">
        <color auto="1"/>
      </top>
      <bottom style="thin">
        <color auto="1"/>
      </bottom>
      <diagonal/>
    </border>
  </borders>
  <cellStyleXfs count="3">
    <xf numFmtId="0" fontId="0" fillId="0" borderId="0"/>
    <xf numFmtId="43" fontId="2" fillId="0" borderId="0" applyFont="0" applyFill="0" applyBorder="0" applyAlignment="0" applyProtection="0"/>
    <xf numFmtId="9" fontId="2" fillId="0" borderId="0" applyFont="0" applyFill="0" applyBorder="0" applyAlignment="0" applyProtection="0"/>
  </cellStyleXfs>
  <cellXfs count="139">
    <xf numFmtId="0" fontId="0" fillId="0" borderId="0" xfId="0"/>
    <xf numFmtId="0" fontId="1" fillId="0" borderId="3" xfId="0" applyFont="1" applyBorder="1" applyAlignment="1">
      <alignment horizontal="center"/>
    </xf>
    <xf numFmtId="0" fontId="1" fillId="0" borderId="9" xfId="0" applyFont="1" applyBorder="1" applyAlignment="1">
      <alignment horizontal="center"/>
    </xf>
    <xf numFmtId="0" fontId="1" fillId="0" borderId="0" xfId="0" applyFont="1"/>
    <xf numFmtId="0" fontId="1" fillId="0" borderId="0" xfId="0" applyFont="1" applyFill="1" applyAlignment="1">
      <alignment horizontal="right"/>
    </xf>
    <xf numFmtId="0" fontId="1" fillId="0" borderId="12" xfId="0" applyFont="1" applyBorder="1" applyAlignment="1">
      <alignment horizontal="center"/>
    </xf>
    <xf numFmtId="0" fontId="1" fillId="0" borderId="12" xfId="0" applyFont="1" applyBorder="1" applyAlignment="1" applyProtection="1">
      <alignment horizontal="center"/>
      <protection locked="0"/>
    </xf>
    <xf numFmtId="0" fontId="1" fillId="0" borderId="3" xfId="0" applyFont="1" applyBorder="1" applyAlignment="1" applyProtection="1">
      <alignment horizontal="center"/>
      <protection locked="0"/>
    </xf>
    <xf numFmtId="0" fontId="1" fillId="0" borderId="9" xfId="0" applyFont="1" applyBorder="1" applyAlignment="1" applyProtection="1">
      <alignment horizontal="center"/>
      <protection locked="0"/>
    </xf>
    <xf numFmtId="0" fontId="0" fillId="0" borderId="35" xfId="0" applyBorder="1" applyAlignment="1" applyProtection="1">
      <alignment vertical="center"/>
      <protection locked="0"/>
    </xf>
    <xf numFmtId="0" fontId="0" fillId="4" borderId="16" xfId="0" applyFill="1" applyBorder="1" applyAlignment="1" applyProtection="1">
      <alignment horizontal="center"/>
      <protection locked="0"/>
    </xf>
    <xf numFmtId="0" fontId="0" fillId="4" borderId="17" xfId="0" applyFill="1" applyBorder="1" applyAlignment="1" applyProtection="1">
      <alignment horizontal="center"/>
      <protection locked="0"/>
    </xf>
    <xf numFmtId="0" fontId="0" fillId="4" borderId="18" xfId="0" applyFill="1" applyBorder="1" applyAlignment="1" applyProtection="1">
      <alignment horizontal="center"/>
      <protection locked="0"/>
    </xf>
    <xf numFmtId="0" fontId="0" fillId="0" borderId="25" xfId="0" applyBorder="1" applyAlignment="1" applyProtection="1">
      <alignment vertical="center"/>
      <protection locked="0"/>
    </xf>
    <xf numFmtId="0" fontId="0" fillId="0" borderId="36" xfId="0" applyBorder="1" applyAlignment="1" applyProtection="1">
      <alignment vertical="center"/>
      <protection locked="0"/>
    </xf>
    <xf numFmtId="0" fontId="0" fillId="0" borderId="37" xfId="0" applyBorder="1" applyAlignment="1" applyProtection="1">
      <alignment vertical="center"/>
      <protection locked="0"/>
    </xf>
    <xf numFmtId="0" fontId="0" fillId="4" borderId="13" xfId="0" applyFill="1" applyBorder="1" applyAlignment="1" applyProtection="1">
      <alignment horizontal="center"/>
      <protection locked="0"/>
    </xf>
    <xf numFmtId="0" fontId="0" fillId="4" borderId="10" xfId="0" applyFill="1" applyBorder="1" applyAlignment="1" applyProtection="1">
      <alignment horizontal="center"/>
      <protection locked="0"/>
    </xf>
    <xf numFmtId="0" fontId="0" fillId="4" borderId="11" xfId="0" applyFill="1" applyBorder="1" applyAlignment="1" applyProtection="1">
      <alignment horizontal="center"/>
      <protection locked="0"/>
    </xf>
    <xf numFmtId="3" fontId="0" fillId="3" borderId="20" xfId="0" applyNumberFormat="1" applyFill="1" applyBorder="1" applyAlignment="1" applyProtection="1">
      <alignment horizontal="center"/>
    </xf>
    <xf numFmtId="3" fontId="0" fillId="3" borderId="21" xfId="0" applyNumberFormat="1" applyFill="1" applyBorder="1" applyAlignment="1" applyProtection="1">
      <alignment horizontal="center"/>
    </xf>
    <xf numFmtId="3" fontId="0" fillId="3" borderId="22" xfId="0" applyNumberFormat="1" applyFill="1" applyBorder="1" applyAlignment="1" applyProtection="1">
      <alignment horizontal="center"/>
    </xf>
    <xf numFmtId="0" fontId="0" fillId="0" borderId="12" xfId="0" applyBorder="1" applyAlignment="1" applyProtection="1">
      <alignment horizontal="center"/>
      <protection locked="0"/>
    </xf>
    <xf numFmtId="0" fontId="0" fillId="0" borderId="41" xfId="0" applyBorder="1" applyAlignment="1" applyProtection="1">
      <alignment horizontal="center"/>
      <protection locked="0"/>
    </xf>
    <xf numFmtId="0" fontId="0" fillId="0" borderId="19" xfId="0" applyBorder="1" applyAlignment="1" applyProtection="1">
      <alignment horizontal="center"/>
      <protection locked="0"/>
    </xf>
    <xf numFmtId="3" fontId="0" fillId="3" borderId="42" xfId="0" applyNumberFormat="1" applyFill="1" applyBorder="1" applyAlignment="1" applyProtection="1">
      <alignment horizontal="center"/>
    </xf>
    <xf numFmtId="3" fontId="0" fillId="3" borderId="43" xfId="0" applyNumberFormat="1" applyFill="1" applyBorder="1" applyAlignment="1" applyProtection="1">
      <alignment horizontal="center"/>
    </xf>
    <xf numFmtId="3" fontId="0" fillId="3" borderId="44" xfId="0" applyNumberFormat="1" applyFill="1" applyBorder="1" applyAlignment="1" applyProtection="1">
      <alignment horizontal="center"/>
    </xf>
    <xf numFmtId="0" fontId="0" fillId="0" borderId="46" xfId="0" applyBorder="1" applyAlignment="1" applyProtection="1">
      <alignment horizontal="center"/>
      <protection locked="0"/>
    </xf>
    <xf numFmtId="0" fontId="1" fillId="0" borderId="12" xfId="0" applyFont="1" applyBorder="1" applyAlignment="1" applyProtection="1">
      <alignment horizontal="center"/>
    </xf>
    <xf numFmtId="0" fontId="1" fillId="0" borderId="3" xfId="0" applyFont="1" applyBorder="1" applyAlignment="1" applyProtection="1">
      <alignment horizontal="center"/>
    </xf>
    <xf numFmtId="0" fontId="1" fillId="0" borderId="9" xfId="0" applyFont="1" applyBorder="1" applyAlignment="1" applyProtection="1">
      <alignment horizontal="center"/>
    </xf>
    <xf numFmtId="0" fontId="0" fillId="0" borderId="35" xfId="0" applyBorder="1" applyAlignment="1" applyProtection="1">
      <alignment vertical="center"/>
    </xf>
    <xf numFmtId="0" fontId="0" fillId="0" borderId="25" xfId="0" applyBorder="1" applyAlignment="1" applyProtection="1">
      <alignment vertical="center"/>
    </xf>
    <xf numFmtId="0" fontId="0" fillId="0" borderId="36" xfId="0" applyBorder="1" applyAlignment="1" applyProtection="1">
      <alignment vertical="center"/>
    </xf>
    <xf numFmtId="0" fontId="0" fillId="0" borderId="37" xfId="0" applyBorder="1" applyAlignment="1" applyProtection="1">
      <alignment vertical="center"/>
    </xf>
    <xf numFmtId="0" fontId="0" fillId="3" borderId="13" xfId="0" applyFill="1" applyBorder="1" applyAlignment="1" applyProtection="1">
      <alignment horizontal="center"/>
    </xf>
    <xf numFmtId="0" fontId="0" fillId="3" borderId="10" xfId="0" applyFill="1" applyBorder="1" applyAlignment="1" applyProtection="1">
      <alignment horizontal="center"/>
    </xf>
    <xf numFmtId="0" fontId="0" fillId="3" borderId="11" xfId="0" applyFill="1" applyBorder="1" applyAlignment="1" applyProtection="1">
      <alignment horizontal="center"/>
    </xf>
    <xf numFmtId="0" fontId="1" fillId="5" borderId="0" xfId="0" applyFont="1" applyFill="1"/>
    <xf numFmtId="0" fontId="1" fillId="0" borderId="0" xfId="0" applyFont="1" applyFill="1"/>
    <xf numFmtId="0" fontId="1" fillId="6" borderId="0" xfId="0" applyFont="1" applyFill="1"/>
    <xf numFmtId="0" fontId="1" fillId="7" borderId="0" xfId="0" applyFont="1" applyFill="1"/>
    <xf numFmtId="0" fontId="1" fillId="8" borderId="0" xfId="0" applyFont="1" applyFill="1"/>
    <xf numFmtId="0" fontId="1" fillId="9" borderId="0" xfId="0" applyFont="1" applyFill="1"/>
    <xf numFmtId="1" fontId="0" fillId="5" borderId="0" xfId="0" applyNumberFormat="1" applyFill="1"/>
    <xf numFmtId="1" fontId="0" fillId="6" borderId="0" xfId="0" applyNumberFormat="1" applyFill="1"/>
    <xf numFmtId="2" fontId="0" fillId="7" borderId="0" xfId="0" applyNumberFormat="1" applyFill="1"/>
    <xf numFmtId="0" fontId="0" fillId="8" borderId="0" xfId="0" applyFill="1"/>
    <xf numFmtId="0" fontId="0" fillId="9" borderId="0" xfId="0" applyFill="1"/>
    <xf numFmtId="1" fontId="0" fillId="0" borderId="0" xfId="0" applyNumberFormat="1"/>
    <xf numFmtId="0" fontId="0" fillId="0" borderId="0" xfId="0" applyAlignment="1">
      <alignment horizontal="left"/>
    </xf>
    <xf numFmtId="0" fontId="1" fillId="0" borderId="1" xfId="0" applyFont="1" applyBorder="1"/>
    <xf numFmtId="0" fontId="0" fillId="0" borderId="1" xfId="0" applyBorder="1"/>
    <xf numFmtId="3" fontId="0" fillId="0" borderId="20" xfId="0" applyNumberFormat="1" applyFill="1" applyBorder="1" applyAlignment="1" applyProtection="1">
      <alignment horizontal="center"/>
    </xf>
    <xf numFmtId="164" fontId="0" fillId="0" borderId="20" xfId="0" applyNumberFormat="1" applyFill="1" applyBorder="1" applyAlignment="1" applyProtection="1">
      <alignment horizontal="center"/>
    </xf>
    <xf numFmtId="0" fontId="0" fillId="0" borderId="0" xfId="0" applyFill="1"/>
    <xf numFmtId="165" fontId="0" fillId="3" borderId="14" xfId="0" applyNumberFormat="1" applyFill="1" applyBorder="1" applyAlignment="1" applyProtection="1">
      <alignment horizontal="center"/>
    </xf>
    <xf numFmtId="165" fontId="0" fillId="3" borderId="7" xfId="0" applyNumberFormat="1" applyFill="1" applyBorder="1" applyAlignment="1" applyProtection="1">
      <alignment horizontal="center"/>
    </xf>
    <xf numFmtId="165" fontId="0" fillId="3" borderId="8" xfId="0" applyNumberFormat="1" applyFill="1" applyBorder="1" applyAlignment="1" applyProtection="1">
      <alignment horizontal="center"/>
    </xf>
    <xf numFmtId="164" fontId="0" fillId="0" borderId="45" xfId="0" applyNumberFormat="1" applyFill="1" applyBorder="1" applyAlignment="1" applyProtection="1">
      <alignment horizontal="center"/>
    </xf>
    <xf numFmtId="3" fontId="0" fillId="0" borderId="45" xfId="0" applyNumberFormat="1" applyFill="1" applyBorder="1" applyAlignment="1" applyProtection="1">
      <alignment horizontal="center"/>
    </xf>
    <xf numFmtId="0" fontId="0" fillId="0" borderId="47" xfId="0" applyBorder="1" applyAlignment="1" applyProtection="1">
      <alignment horizontal="center"/>
      <protection locked="0"/>
    </xf>
    <xf numFmtId="3" fontId="0" fillId="3" borderId="13" xfId="0" applyNumberFormat="1" applyFill="1" applyBorder="1" applyAlignment="1" applyProtection="1">
      <alignment horizontal="center"/>
    </xf>
    <xf numFmtId="3" fontId="0" fillId="3" borderId="10" xfId="0" applyNumberFormat="1" applyFill="1" applyBorder="1" applyAlignment="1" applyProtection="1">
      <alignment horizontal="center"/>
    </xf>
    <xf numFmtId="3" fontId="0" fillId="3" borderId="11" xfId="0" applyNumberFormat="1" applyFill="1" applyBorder="1" applyAlignment="1" applyProtection="1">
      <alignment horizontal="center"/>
    </xf>
    <xf numFmtId="0" fontId="0" fillId="3" borderId="2" xfId="0" applyFill="1" applyBorder="1" applyAlignment="1" applyProtection="1">
      <alignment horizontal="center"/>
    </xf>
    <xf numFmtId="0" fontId="0" fillId="3" borderId="1" xfId="0" applyFill="1" applyBorder="1" applyAlignment="1" applyProtection="1">
      <alignment horizontal="center"/>
    </xf>
    <xf numFmtId="0" fontId="0" fillId="3" borderId="6" xfId="0" applyFill="1" applyBorder="1" applyAlignment="1" applyProtection="1">
      <alignment horizontal="center"/>
    </xf>
    <xf numFmtId="0" fontId="1" fillId="0" borderId="0" xfId="0" applyFont="1" applyFill="1" applyAlignment="1">
      <alignment horizontal="right" vertical="center"/>
    </xf>
    <xf numFmtId="0" fontId="0" fillId="0" borderId="0" xfId="0" applyAlignment="1">
      <alignment vertical="center"/>
    </xf>
    <xf numFmtId="0" fontId="1" fillId="10" borderId="0" xfId="0" applyFont="1" applyFill="1"/>
    <xf numFmtId="0" fontId="0" fillId="10" borderId="0" xfId="0" applyFill="1"/>
    <xf numFmtId="0" fontId="0" fillId="5" borderId="0" xfId="0" applyFill="1"/>
    <xf numFmtId="0" fontId="1" fillId="11" borderId="0" xfId="0" applyFont="1" applyFill="1"/>
    <xf numFmtId="0" fontId="0" fillId="11" borderId="0" xfId="0" applyFill="1"/>
    <xf numFmtId="0" fontId="0" fillId="8" borderId="0" xfId="0" applyFont="1" applyFill="1"/>
    <xf numFmtId="0" fontId="0" fillId="0" borderId="0" xfId="0" applyAlignment="1">
      <alignment vertical="center" wrapText="1"/>
    </xf>
    <xf numFmtId="0" fontId="0" fillId="12" borderId="0" xfId="0" applyFill="1"/>
    <xf numFmtId="166" fontId="0" fillId="5" borderId="0" xfId="1" applyNumberFormat="1" applyFont="1" applyFill="1"/>
    <xf numFmtId="166" fontId="0" fillId="0" borderId="0" xfId="1" applyNumberFormat="1" applyFont="1"/>
    <xf numFmtId="166" fontId="0" fillId="11" borderId="0" xfId="1" applyNumberFormat="1" applyFont="1" applyFill="1"/>
    <xf numFmtId="166" fontId="0" fillId="8" borderId="0" xfId="1" applyNumberFormat="1" applyFont="1" applyFill="1"/>
    <xf numFmtId="0" fontId="0" fillId="0" borderId="0" xfId="0" applyAlignment="1">
      <alignment wrapText="1"/>
    </xf>
    <xf numFmtId="3" fontId="0" fillId="3" borderId="2" xfId="0" applyNumberFormat="1" applyFill="1" applyBorder="1" applyAlignment="1" applyProtection="1">
      <alignment horizontal="center"/>
    </xf>
    <xf numFmtId="3" fontId="0" fillId="3" borderId="1" xfId="0" applyNumberFormat="1" applyFill="1" applyBorder="1" applyAlignment="1" applyProtection="1">
      <alignment horizontal="center"/>
    </xf>
    <xf numFmtId="3" fontId="0" fillId="3" borderId="6" xfId="0" applyNumberFormat="1" applyFill="1" applyBorder="1" applyAlignment="1" applyProtection="1">
      <alignment horizontal="center"/>
    </xf>
    <xf numFmtId="10" fontId="0" fillId="0" borderId="0" xfId="2" applyNumberFormat="1" applyFont="1"/>
    <xf numFmtId="0" fontId="0" fillId="0" borderId="0" xfId="0" applyAlignment="1">
      <alignment horizontal="left" wrapText="1"/>
    </xf>
    <xf numFmtId="0" fontId="1" fillId="0" borderId="53" xfId="0" applyFont="1" applyBorder="1" applyAlignment="1">
      <alignment horizontal="center"/>
    </xf>
    <xf numFmtId="0" fontId="1" fillId="0" borderId="4" xfId="0" applyFont="1" applyBorder="1" applyAlignment="1">
      <alignment horizontal="center"/>
    </xf>
    <xf numFmtId="0" fontId="1" fillId="0" borderId="5" xfId="0" applyFont="1" applyBorder="1" applyAlignment="1">
      <alignment horizontal="center"/>
    </xf>
    <xf numFmtId="0" fontId="1" fillId="0" borderId="53" xfId="0" applyFont="1" applyBorder="1" applyAlignment="1" applyProtection="1">
      <alignment horizontal="center"/>
    </xf>
    <xf numFmtId="0" fontId="1" fillId="0" borderId="4" xfId="0" applyFont="1" applyBorder="1" applyAlignment="1" applyProtection="1">
      <alignment horizontal="center"/>
    </xf>
    <xf numFmtId="0" fontId="1" fillId="0" borderId="5" xfId="0" applyFont="1" applyBorder="1" applyAlignment="1" applyProtection="1">
      <alignment horizontal="center"/>
    </xf>
    <xf numFmtId="0" fontId="1" fillId="2" borderId="15" xfId="0" applyFont="1" applyFill="1" applyBorder="1" applyAlignment="1">
      <alignment horizontal="left"/>
    </xf>
    <xf numFmtId="0" fontId="1" fillId="2" borderId="51" xfId="0" applyFont="1" applyFill="1" applyBorder="1" applyAlignment="1">
      <alignment horizontal="left"/>
    </xf>
    <xf numFmtId="0" fontId="0" fillId="0" borderId="33" xfId="0" applyBorder="1" applyAlignment="1" applyProtection="1">
      <alignment vertical="center"/>
      <protection locked="0"/>
    </xf>
    <xf numFmtId="0" fontId="0" fillId="0" borderId="30" xfId="0" applyBorder="1" applyAlignment="1" applyProtection="1">
      <alignment vertical="center"/>
      <protection locked="0"/>
    </xf>
    <xf numFmtId="0" fontId="0" fillId="0" borderId="32" xfId="0" applyBorder="1" applyAlignment="1" applyProtection="1">
      <alignment vertical="center"/>
      <protection locked="0"/>
    </xf>
    <xf numFmtId="0" fontId="0" fillId="0" borderId="34" xfId="0" applyBorder="1" applyAlignment="1" applyProtection="1">
      <alignment vertical="center"/>
      <protection locked="0"/>
    </xf>
    <xf numFmtId="0" fontId="1" fillId="3" borderId="40" xfId="0" applyFont="1" applyFill="1" applyBorder="1" applyAlignment="1" applyProtection="1">
      <protection locked="0"/>
    </xf>
    <xf numFmtId="0" fontId="0" fillId="0" borderId="39" xfId="0" applyBorder="1" applyAlignment="1" applyProtection="1">
      <protection locked="0"/>
    </xf>
    <xf numFmtId="0" fontId="1" fillId="3" borderId="40" xfId="0" applyFont="1" applyFill="1" applyBorder="1" applyAlignment="1" applyProtection="1"/>
    <xf numFmtId="0" fontId="0" fillId="0" borderId="39" xfId="0" applyBorder="1" applyAlignment="1" applyProtection="1"/>
    <xf numFmtId="0" fontId="1" fillId="3" borderId="33" xfId="0" applyFont="1" applyFill="1" applyBorder="1" applyAlignment="1" applyProtection="1"/>
    <xf numFmtId="0" fontId="0" fillId="0" borderId="38" xfId="0" applyBorder="1" applyAlignment="1" applyProtection="1"/>
    <xf numFmtId="0" fontId="1" fillId="2" borderId="26" xfId="0" applyFont="1" applyFill="1" applyBorder="1" applyAlignment="1"/>
    <xf numFmtId="0" fontId="0" fillId="0" borderId="24" xfId="0" applyBorder="1" applyAlignment="1"/>
    <xf numFmtId="0" fontId="0" fillId="0" borderId="27" xfId="0" applyBorder="1" applyAlignment="1" applyProtection="1">
      <protection locked="0"/>
    </xf>
    <xf numFmtId="0" fontId="0" fillId="0" borderId="23" xfId="0" applyBorder="1" applyAlignment="1" applyProtection="1">
      <protection locked="0"/>
    </xf>
    <xf numFmtId="0" fontId="0" fillId="0" borderId="28" xfId="0" applyBorder="1" applyAlignment="1" applyProtection="1">
      <protection locked="0"/>
    </xf>
    <xf numFmtId="0" fontId="0" fillId="0" borderId="29" xfId="0" applyBorder="1" applyAlignment="1" applyProtection="1">
      <protection locked="0"/>
    </xf>
    <xf numFmtId="0" fontId="0" fillId="0" borderId="31" xfId="0" applyBorder="1" applyAlignment="1" applyProtection="1">
      <alignment vertical="center"/>
      <protection locked="0"/>
    </xf>
    <xf numFmtId="0" fontId="1" fillId="2" borderId="50" xfId="0" applyFont="1" applyFill="1" applyBorder="1" applyAlignment="1">
      <alignment horizontal="left"/>
    </xf>
    <xf numFmtId="0" fontId="1" fillId="2" borderId="26" xfId="0" applyFont="1" applyFill="1" applyBorder="1" applyAlignment="1">
      <alignment horizontal="left"/>
    </xf>
    <xf numFmtId="0" fontId="1" fillId="2" borderId="24" xfId="0" applyFont="1" applyFill="1" applyBorder="1" applyAlignment="1">
      <alignment horizontal="left"/>
    </xf>
    <xf numFmtId="0" fontId="1" fillId="3" borderId="33" xfId="0" applyFont="1" applyFill="1" applyBorder="1" applyAlignment="1" applyProtection="1">
      <protection locked="0"/>
    </xf>
    <xf numFmtId="0" fontId="0" fillId="0" borderId="38" xfId="0" applyBorder="1" applyAlignment="1" applyProtection="1">
      <protection locked="0"/>
    </xf>
    <xf numFmtId="0" fontId="1" fillId="2" borderId="26" xfId="0" applyFont="1" applyFill="1" applyBorder="1" applyAlignment="1" applyProtection="1">
      <protection locked="0"/>
    </xf>
    <xf numFmtId="0" fontId="0" fillId="0" borderId="24" xfId="0" applyBorder="1" applyAlignment="1" applyProtection="1">
      <protection locked="0"/>
    </xf>
    <xf numFmtId="0" fontId="0" fillId="0" borderId="48" xfId="0" applyBorder="1" applyAlignment="1"/>
    <xf numFmtId="0" fontId="0" fillId="0" borderId="49" xfId="0" applyBorder="1" applyAlignment="1"/>
    <xf numFmtId="0" fontId="0" fillId="0" borderId="32" xfId="0" applyBorder="1" applyAlignment="1"/>
    <xf numFmtId="0" fontId="0" fillId="0" borderId="52" xfId="0" applyBorder="1" applyAlignment="1"/>
    <xf numFmtId="0" fontId="1" fillId="2" borderId="33" xfId="0" applyFont="1" applyFill="1" applyBorder="1" applyAlignment="1">
      <alignment horizontal="left"/>
    </xf>
    <xf numFmtId="0" fontId="0" fillId="0" borderId="38" xfId="0" applyBorder="1" applyAlignment="1">
      <alignment horizontal="left"/>
    </xf>
    <xf numFmtId="0" fontId="0" fillId="0" borderId="33" xfId="0" applyBorder="1" applyAlignment="1" applyProtection="1">
      <alignment vertical="center"/>
    </xf>
    <xf numFmtId="0" fontId="0" fillId="0" borderId="30" xfId="0" applyBorder="1" applyAlignment="1" applyProtection="1">
      <alignment vertical="center"/>
    </xf>
    <xf numFmtId="0" fontId="0" fillId="0" borderId="32" xfId="0" applyBorder="1" applyAlignment="1" applyProtection="1">
      <alignment vertical="center"/>
    </xf>
    <xf numFmtId="0" fontId="0" fillId="4" borderId="0" xfId="0" applyFill="1" applyBorder="1" applyAlignment="1" applyProtection="1">
      <protection locked="0"/>
    </xf>
    <xf numFmtId="0" fontId="0" fillId="0" borderId="27" xfId="0" applyBorder="1" applyAlignment="1" applyProtection="1"/>
    <xf numFmtId="0" fontId="0" fillId="0" borderId="23" xfId="0" applyBorder="1" applyAlignment="1" applyProtection="1"/>
    <xf numFmtId="0" fontId="0" fillId="0" borderId="28" xfId="0" applyBorder="1" applyAlignment="1" applyProtection="1"/>
    <xf numFmtId="0" fontId="0" fillId="0" borderId="29" xfId="0" applyBorder="1" applyAlignment="1" applyProtection="1"/>
    <xf numFmtId="0" fontId="0" fillId="0" borderId="31" xfId="0" applyBorder="1" applyAlignment="1" applyProtection="1">
      <alignment vertical="center"/>
    </xf>
    <xf numFmtId="0" fontId="0" fillId="0" borderId="34" xfId="0" applyBorder="1" applyAlignment="1" applyProtection="1">
      <alignment vertical="center"/>
    </xf>
    <xf numFmtId="0" fontId="0" fillId="4" borderId="0" xfId="0" applyFill="1" applyAlignment="1" applyProtection="1">
      <alignment vertical="center" wrapText="1"/>
      <protection locked="0"/>
    </xf>
    <xf numFmtId="0" fontId="0" fillId="0" borderId="0" xfId="0" applyAlignment="1">
      <alignment vertical="center" wrapText="1"/>
    </xf>
  </cellXfs>
  <cellStyles count="3">
    <cellStyle name="Comma" xfId="1" builtinId="3"/>
    <cellStyle name="Normal" xfId="0" builtinId="0"/>
    <cellStyle name="Percent" xfId="2" builtinId="5"/>
  </cellStyles>
  <dxfs count="22">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theme="7"/>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theme="7"/>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Annual Non-Motorized</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3952973392450238"/>
          <c:y val="0.17171296296296296"/>
          <c:w val="0.60222508736115588"/>
          <c:h val="0.72088764946048411"/>
        </c:manualLayout>
      </c:layout>
      <c:lineChart>
        <c:grouping val="standard"/>
        <c:varyColors val="0"/>
        <c:ser>
          <c:idx val="1"/>
          <c:order val="0"/>
          <c:tx>
            <c:v>Trips</c:v>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'Statewide Exposure Estimates'!$C$55:$G$55</c:f>
              <c:numCache>
                <c:formatCode>General</c:formatCode>
                <c:ptCount val="5"/>
                <c:pt idx="0">
                  <c:v>2013</c:v>
                </c:pt>
                <c:pt idx="1">
                  <c:v>2014</c:v>
                </c:pt>
                <c:pt idx="2">
                  <c:v>2015</c:v>
                </c:pt>
                <c:pt idx="3">
                  <c:v>2016</c:v>
                </c:pt>
                <c:pt idx="4">
                  <c:v>2017</c:v>
                </c:pt>
              </c:numCache>
            </c:numRef>
          </c:cat>
          <c:val>
            <c:numRef>
              <c:f>'Statewide Exposure Estimates'!$C$56:$G$56</c:f>
              <c:numCache>
                <c:formatCode>#,##0</c:formatCode>
                <c:ptCount val="5"/>
                <c:pt idx="0">
                  <c:v>5997358633.0596638</c:v>
                </c:pt>
                <c:pt idx="1">
                  <c:v>6224977551.6299896</c:v>
                </c:pt>
                <c:pt idx="2">
                  <c:v>6331925588.0125275</c:v>
                </c:pt>
                <c:pt idx="3">
                  <c:v>6409656927.4966784</c:v>
                </c:pt>
                <c:pt idx="4">
                  <c:v>6291678109.6069145</c:v>
                </c:pt>
              </c:numCache>
            </c:numRef>
          </c:val>
          <c:smooth val="0"/>
          <c:extLst>
            <c:ext xmlns:c16="http://schemas.microsoft.com/office/drawing/2014/chart" uri="{C3380CC4-5D6E-409C-BE32-E72D297353CC}">
              <c16:uniqueId val="{00000000-D5BE-406E-A315-D95A9D10ECCC}"/>
            </c:ext>
          </c:extLst>
        </c:ser>
        <c:ser>
          <c:idx val="0"/>
          <c:order val="1"/>
          <c:tx>
            <c:v>Miles of Travel</c:v>
          </c:tx>
          <c:spPr>
            <a:ln w="28575" cap="rnd">
              <a:solidFill>
                <a:schemeClr val="accent1"/>
              </a:solidFill>
              <a:round/>
            </a:ln>
            <a:effectLst/>
          </c:spPr>
          <c:marker>
            <c:symbol val="square"/>
            <c:size val="5"/>
            <c:spPr>
              <a:solidFill>
                <a:schemeClr val="accent1"/>
              </a:solidFill>
              <a:ln w="9525">
                <a:solidFill>
                  <a:schemeClr val="accent1"/>
                </a:solidFill>
              </a:ln>
              <a:effectLst/>
            </c:spPr>
          </c:marker>
          <c:cat>
            <c:numRef>
              <c:f>'Statewide Exposure Estimates'!$C$55:$G$55</c:f>
              <c:numCache>
                <c:formatCode>General</c:formatCode>
                <c:ptCount val="5"/>
                <c:pt idx="0">
                  <c:v>2013</c:v>
                </c:pt>
                <c:pt idx="1">
                  <c:v>2014</c:v>
                </c:pt>
                <c:pt idx="2">
                  <c:v>2015</c:v>
                </c:pt>
                <c:pt idx="3">
                  <c:v>2016</c:v>
                </c:pt>
                <c:pt idx="4">
                  <c:v>2017</c:v>
                </c:pt>
              </c:numCache>
            </c:numRef>
          </c:cat>
          <c:val>
            <c:numRef>
              <c:f>'Statewide Exposure Estimates'!$C$57:$G$57</c:f>
              <c:numCache>
                <c:formatCode>#,##0</c:formatCode>
                <c:ptCount val="5"/>
                <c:pt idx="0">
                  <c:v>6590794435.6858521</c:v>
                </c:pt>
                <c:pt idx="1">
                  <c:v>6864472788.5237045</c:v>
                </c:pt>
                <c:pt idx="2">
                  <c:v>6941022187.0834093</c:v>
                </c:pt>
                <c:pt idx="3">
                  <c:v>6983011641.9110432</c:v>
                </c:pt>
                <c:pt idx="4">
                  <c:v>6791351837.5151072</c:v>
                </c:pt>
              </c:numCache>
            </c:numRef>
          </c:val>
          <c:smooth val="0"/>
          <c:extLst>
            <c:ext xmlns:c16="http://schemas.microsoft.com/office/drawing/2014/chart" uri="{C3380CC4-5D6E-409C-BE32-E72D297353CC}">
              <c16:uniqueId val="{00000001-D5BE-406E-A315-D95A9D10ECCC}"/>
            </c:ext>
          </c:extLst>
        </c:ser>
        <c:ser>
          <c:idx val="2"/>
          <c:order val="2"/>
          <c:tx>
            <c:v>Hours of Travel</c:v>
          </c:tx>
          <c:spPr>
            <a:ln w="28575" cap="rnd">
              <a:solidFill>
                <a:schemeClr val="accent6"/>
              </a:solidFill>
              <a:round/>
            </a:ln>
            <a:effectLst/>
          </c:spPr>
          <c:marker>
            <c:symbol val="triangle"/>
            <c:size val="5"/>
            <c:spPr>
              <a:solidFill>
                <a:schemeClr val="accent3"/>
              </a:solidFill>
              <a:ln w="9525">
                <a:solidFill>
                  <a:schemeClr val="accent6"/>
                </a:solidFill>
              </a:ln>
              <a:effectLst/>
            </c:spPr>
          </c:marker>
          <c:cat>
            <c:numRef>
              <c:f>'Statewide Exposure Estimates'!$C$55:$G$55</c:f>
              <c:numCache>
                <c:formatCode>General</c:formatCode>
                <c:ptCount val="5"/>
                <c:pt idx="0">
                  <c:v>2013</c:v>
                </c:pt>
                <c:pt idx="1">
                  <c:v>2014</c:v>
                </c:pt>
                <c:pt idx="2">
                  <c:v>2015</c:v>
                </c:pt>
                <c:pt idx="3">
                  <c:v>2016</c:v>
                </c:pt>
                <c:pt idx="4">
                  <c:v>2017</c:v>
                </c:pt>
              </c:numCache>
            </c:numRef>
          </c:cat>
          <c:val>
            <c:numRef>
              <c:f>'Statewide Exposure Estimates'!$C$58:$G$58</c:f>
              <c:numCache>
                <c:formatCode>#,##0</c:formatCode>
                <c:ptCount val="5"/>
                <c:pt idx="0">
                  <c:v>1719491494.848752</c:v>
                </c:pt>
                <c:pt idx="1">
                  <c:v>1786169746.8155138</c:v>
                </c:pt>
                <c:pt idx="2">
                  <c:v>1814363553.4089484</c:v>
                </c:pt>
                <c:pt idx="3">
                  <c:v>1834032948.9547169</c:v>
                </c:pt>
                <c:pt idx="4">
                  <c:v>1796471607.6065791</c:v>
                </c:pt>
              </c:numCache>
            </c:numRef>
          </c:val>
          <c:smooth val="0"/>
          <c:extLst>
            <c:ext xmlns:c16="http://schemas.microsoft.com/office/drawing/2014/chart" uri="{C3380CC4-5D6E-409C-BE32-E72D297353CC}">
              <c16:uniqueId val="{00000002-D5BE-406E-A315-D95A9D10ECCC}"/>
            </c:ext>
          </c:extLst>
        </c:ser>
        <c:dLbls>
          <c:showLegendKey val="0"/>
          <c:showVal val="0"/>
          <c:showCatName val="0"/>
          <c:showSerName val="0"/>
          <c:showPercent val="0"/>
          <c:showBubbleSize val="0"/>
        </c:dLbls>
        <c:marker val="1"/>
        <c:smooth val="0"/>
        <c:axId val="1441839856"/>
        <c:axId val="1441836528"/>
      </c:lineChart>
      <c:catAx>
        <c:axId val="14418398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41836528"/>
        <c:crosses val="autoZero"/>
        <c:auto val="1"/>
        <c:lblAlgn val="ctr"/>
        <c:lblOffset val="100"/>
        <c:noMultiLvlLbl val="0"/>
      </c:catAx>
      <c:valAx>
        <c:axId val="144183652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41839856"/>
        <c:crosses val="autoZero"/>
        <c:crossBetween val="between"/>
      </c:valAx>
      <c:spPr>
        <a:noFill/>
        <a:ln>
          <a:noFill/>
        </a:ln>
        <a:effectLst/>
      </c:spPr>
    </c:plotArea>
    <c:legend>
      <c:legendPos val="r"/>
      <c:layout>
        <c:manualLayout>
          <c:xMode val="edge"/>
          <c:yMode val="edge"/>
          <c:x val="0.78736549174291071"/>
          <c:y val="0.42005686789151364"/>
          <c:w val="0.19380211654334167"/>
          <c:h val="0.33622849227179935"/>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Annual Walking</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3952973392450238"/>
          <c:y val="0.17171296296296296"/>
          <c:w val="0.59782002101808296"/>
          <c:h val="0.72088764946048411"/>
        </c:manualLayout>
      </c:layout>
      <c:lineChart>
        <c:grouping val="standard"/>
        <c:varyColors val="0"/>
        <c:ser>
          <c:idx val="1"/>
          <c:order val="0"/>
          <c:tx>
            <c:v>Trips</c:v>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'MPO Area Exposure Estimates'!$C$57:$G$57</c:f>
              <c:numCache>
                <c:formatCode>General</c:formatCode>
                <c:ptCount val="5"/>
                <c:pt idx="0">
                  <c:v>2013</c:v>
                </c:pt>
                <c:pt idx="1">
                  <c:v>2014</c:v>
                </c:pt>
                <c:pt idx="2">
                  <c:v>2015</c:v>
                </c:pt>
                <c:pt idx="3">
                  <c:v>2016</c:v>
                </c:pt>
                <c:pt idx="4">
                  <c:v>2017</c:v>
                </c:pt>
              </c:numCache>
            </c:numRef>
          </c:cat>
          <c:val>
            <c:numRef>
              <c:f>'MPO Area Exposure Estimates'!$C$19:$G$19</c:f>
              <c:numCache>
                <c:formatCode>#,##0</c:formatCode>
                <c:ptCount val="5"/>
                <c:pt idx="0">
                  <c:v>1172979227.9943671</c:v>
                </c:pt>
                <c:pt idx="1">
                  <c:v>1205007462.0270894</c:v>
                </c:pt>
                <c:pt idx="2">
                  <c:v>1267895105.2758114</c:v>
                </c:pt>
                <c:pt idx="3">
                  <c:v>1311747981.9521914</c:v>
                </c:pt>
                <c:pt idx="4">
                  <c:v>1351617690.3093748</c:v>
                </c:pt>
              </c:numCache>
            </c:numRef>
          </c:val>
          <c:smooth val="0"/>
          <c:extLst>
            <c:ext xmlns:c16="http://schemas.microsoft.com/office/drawing/2014/chart" uri="{C3380CC4-5D6E-409C-BE32-E72D297353CC}">
              <c16:uniqueId val="{00000000-1FD0-4963-AF75-37A1CD37385F}"/>
            </c:ext>
          </c:extLst>
        </c:ser>
        <c:ser>
          <c:idx val="0"/>
          <c:order val="1"/>
          <c:tx>
            <c:v>Miles of Travel</c:v>
          </c:tx>
          <c:spPr>
            <a:ln w="28575" cap="rnd">
              <a:solidFill>
                <a:schemeClr val="accent1"/>
              </a:solidFill>
              <a:round/>
            </a:ln>
            <a:effectLst/>
          </c:spPr>
          <c:marker>
            <c:symbol val="square"/>
            <c:size val="5"/>
            <c:spPr>
              <a:solidFill>
                <a:schemeClr val="accent1"/>
              </a:solidFill>
              <a:ln w="9525">
                <a:solidFill>
                  <a:schemeClr val="accent1"/>
                </a:solidFill>
              </a:ln>
              <a:effectLst/>
            </c:spPr>
          </c:marker>
          <c:cat>
            <c:numRef>
              <c:f>'MPO Area Exposure Estimates'!$C$57:$G$57</c:f>
              <c:numCache>
                <c:formatCode>General</c:formatCode>
                <c:ptCount val="5"/>
                <c:pt idx="0">
                  <c:v>2013</c:v>
                </c:pt>
                <c:pt idx="1">
                  <c:v>2014</c:v>
                </c:pt>
                <c:pt idx="2">
                  <c:v>2015</c:v>
                </c:pt>
                <c:pt idx="3">
                  <c:v>2016</c:v>
                </c:pt>
                <c:pt idx="4">
                  <c:v>2017</c:v>
                </c:pt>
              </c:numCache>
            </c:numRef>
          </c:cat>
          <c:val>
            <c:numRef>
              <c:f>'MPO Area Exposure Estimates'!$C$23:$G$23</c:f>
              <c:numCache>
                <c:formatCode>#,##0</c:formatCode>
                <c:ptCount val="5"/>
                <c:pt idx="0">
                  <c:v>1289741860.9423852</c:v>
                </c:pt>
                <c:pt idx="1">
                  <c:v>1324958302.2724612</c:v>
                </c:pt>
                <c:pt idx="2">
                  <c:v>1394106011.0282016</c:v>
                </c:pt>
                <c:pt idx="3">
                  <c:v>1442324163.0827601</c:v>
                </c:pt>
                <c:pt idx="4">
                  <c:v>1486162647.7077162</c:v>
                </c:pt>
              </c:numCache>
            </c:numRef>
          </c:val>
          <c:smooth val="0"/>
          <c:extLst>
            <c:ext xmlns:c16="http://schemas.microsoft.com/office/drawing/2014/chart" uri="{C3380CC4-5D6E-409C-BE32-E72D297353CC}">
              <c16:uniqueId val="{00000001-1FD0-4963-AF75-37A1CD37385F}"/>
            </c:ext>
          </c:extLst>
        </c:ser>
        <c:ser>
          <c:idx val="2"/>
          <c:order val="2"/>
          <c:tx>
            <c:v>Hours of Travel</c:v>
          </c:tx>
          <c:spPr>
            <a:ln w="28575" cap="rnd">
              <a:solidFill>
                <a:schemeClr val="accent6"/>
              </a:solidFill>
              <a:round/>
            </a:ln>
            <a:effectLst/>
          </c:spPr>
          <c:marker>
            <c:symbol val="triangle"/>
            <c:size val="5"/>
            <c:spPr>
              <a:solidFill>
                <a:schemeClr val="accent3"/>
              </a:solidFill>
              <a:ln w="9525">
                <a:solidFill>
                  <a:schemeClr val="accent6"/>
                </a:solidFill>
              </a:ln>
              <a:effectLst/>
            </c:spPr>
          </c:marker>
          <c:cat>
            <c:numRef>
              <c:f>'MPO Area Exposure Estimates'!$C$57:$G$57</c:f>
              <c:numCache>
                <c:formatCode>General</c:formatCode>
                <c:ptCount val="5"/>
                <c:pt idx="0">
                  <c:v>2013</c:v>
                </c:pt>
                <c:pt idx="1">
                  <c:v>2014</c:v>
                </c:pt>
                <c:pt idx="2">
                  <c:v>2015</c:v>
                </c:pt>
                <c:pt idx="3">
                  <c:v>2016</c:v>
                </c:pt>
                <c:pt idx="4">
                  <c:v>2017</c:v>
                </c:pt>
              </c:numCache>
            </c:numRef>
          </c:cat>
          <c:val>
            <c:numRef>
              <c:f>'MPO Area Exposure Estimates'!$C$27:$G$27</c:f>
              <c:numCache>
                <c:formatCode>#,##0</c:formatCode>
                <c:ptCount val="5"/>
                <c:pt idx="0">
                  <c:v>287214050.68743032</c:v>
                </c:pt>
                <c:pt idx="1">
                  <c:v>295056439.20835251</c:v>
                </c:pt>
                <c:pt idx="2">
                  <c:v>310455019.44283402</c:v>
                </c:pt>
                <c:pt idx="3">
                  <c:v>321192773.39782554</c:v>
                </c:pt>
                <c:pt idx="4">
                  <c:v>330955214.33769882</c:v>
                </c:pt>
              </c:numCache>
            </c:numRef>
          </c:val>
          <c:smooth val="0"/>
          <c:extLst>
            <c:ext xmlns:c16="http://schemas.microsoft.com/office/drawing/2014/chart" uri="{C3380CC4-5D6E-409C-BE32-E72D297353CC}">
              <c16:uniqueId val="{00000002-1FD0-4963-AF75-37A1CD37385F}"/>
            </c:ext>
          </c:extLst>
        </c:ser>
        <c:dLbls>
          <c:showLegendKey val="0"/>
          <c:showVal val="0"/>
          <c:showCatName val="0"/>
          <c:showSerName val="0"/>
          <c:showPercent val="0"/>
          <c:showBubbleSize val="0"/>
        </c:dLbls>
        <c:marker val="1"/>
        <c:smooth val="0"/>
        <c:axId val="1441839856"/>
        <c:axId val="1441836528"/>
      </c:lineChart>
      <c:catAx>
        <c:axId val="14418398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41836528"/>
        <c:crosses val="autoZero"/>
        <c:auto val="1"/>
        <c:lblAlgn val="ctr"/>
        <c:lblOffset val="100"/>
        <c:noMultiLvlLbl val="0"/>
      </c:catAx>
      <c:valAx>
        <c:axId val="144183652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41839856"/>
        <c:crosses val="autoZero"/>
        <c:crossBetween val="between"/>
      </c:valAx>
      <c:spPr>
        <a:noFill/>
        <a:ln>
          <a:noFill/>
        </a:ln>
        <a:effectLst/>
      </c:spPr>
    </c:plotArea>
    <c:legend>
      <c:legendPos val="r"/>
      <c:layout>
        <c:manualLayout>
          <c:xMode val="edge"/>
          <c:yMode val="edge"/>
          <c:x val="0.78736549174291071"/>
          <c:y val="0.42005686789151364"/>
          <c:w val="0.19380211654334167"/>
          <c:h val="0.33622849227179935"/>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Annual Bicycling</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3952973392450238"/>
          <c:y val="0.17171296296296296"/>
          <c:w val="0.60406090063079698"/>
          <c:h val="0.72088764946048411"/>
        </c:manualLayout>
      </c:layout>
      <c:lineChart>
        <c:grouping val="standard"/>
        <c:varyColors val="0"/>
        <c:ser>
          <c:idx val="1"/>
          <c:order val="0"/>
          <c:tx>
            <c:v>Trips</c:v>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'MPO Area Exposure Estimates'!$C$57:$G$57</c:f>
              <c:numCache>
                <c:formatCode>General</c:formatCode>
                <c:ptCount val="5"/>
                <c:pt idx="0">
                  <c:v>2013</c:v>
                </c:pt>
                <c:pt idx="1">
                  <c:v>2014</c:v>
                </c:pt>
                <c:pt idx="2">
                  <c:v>2015</c:v>
                </c:pt>
                <c:pt idx="3">
                  <c:v>2016</c:v>
                </c:pt>
                <c:pt idx="4">
                  <c:v>2017</c:v>
                </c:pt>
              </c:numCache>
            </c:numRef>
          </c:cat>
          <c:val>
            <c:numRef>
              <c:f>'MPO Area Exposure Estimates'!$C$43:$G$43</c:f>
              <c:numCache>
                <c:formatCode>#,##0</c:formatCode>
                <c:ptCount val="5"/>
                <c:pt idx="0">
                  <c:v>95606608.622117519</c:v>
                </c:pt>
                <c:pt idx="1">
                  <c:v>106214167.27949013</c:v>
                </c:pt>
                <c:pt idx="2">
                  <c:v>116781138.54969658</c:v>
                </c:pt>
                <c:pt idx="3">
                  <c:v>126989165.14082119</c:v>
                </c:pt>
                <c:pt idx="4">
                  <c:v>138546935.5222781</c:v>
                </c:pt>
              </c:numCache>
            </c:numRef>
          </c:val>
          <c:smooth val="0"/>
          <c:extLst>
            <c:ext xmlns:c16="http://schemas.microsoft.com/office/drawing/2014/chart" uri="{C3380CC4-5D6E-409C-BE32-E72D297353CC}">
              <c16:uniqueId val="{00000000-CED8-4FBE-9D3E-DC2616F22BE0}"/>
            </c:ext>
          </c:extLst>
        </c:ser>
        <c:ser>
          <c:idx val="0"/>
          <c:order val="1"/>
          <c:tx>
            <c:v>Miles of Travel</c:v>
          </c:tx>
          <c:spPr>
            <a:ln w="28575" cap="rnd">
              <a:solidFill>
                <a:schemeClr val="accent1"/>
              </a:solidFill>
              <a:round/>
            </a:ln>
            <a:effectLst/>
          </c:spPr>
          <c:marker>
            <c:symbol val="square"/>
            <c:size val="5"/>
            <c:spPr>
              <a:solidFill>
                <a:schemeClr val="accent1"/>
              </a:solidFill>
              <a:ln w="9525">
                <a:solidFill>
                  <a:schemeClr val="accent1"/>
                </a:solidFill>
              </a:ln>
              <a:effectLst/>
            </c:spPr>
          </c:marker>
          <c:cat>
            <c:numRef>
              <c:f>'MPO Area Exposure Estimates'!$C$57:$G$57</c:f>
              <c:numCache>
                <c:formatCode>General</c:formatCode>
                <c:ptCount val="5"/>
                <c:pt idx="0">
                  <c:v>2013</c:v>
                </c:pt>
                <c:pt idx="1">
                  <c:v>2014</c:v>
                </c:pt>
                <c:pt idx="2">
                  <c:v>2015</c:v>
                </c:pt>
                <c:pt idx="3">
                  <c:v>2016</c:v>
                </c:pt>
                <c:pt idx="4">
                  <c:v>2017</c:v>
                </c:pt>
              </c:numCache>
            </c:numRef>
          </c:cat>
          <c:val>
            <c:numRef>
              <c:f>'MPO Area Exposure Estimates'!$C$47:$G$47</c:f>
              <c:numCache>
                <c:formatCode>#,##0</c:formatCode>
                <c:ptCount val="5"/>
                <c:pt idx="0">
                  <c:v>257185719.12751308</c:v>
                </c:pt>
                <c:pt idx="1">
                  <c:v>285720489.2736485</c:v>
                </c:pt>
                <c:pt idx="2">
                  <c:v>314146077.67485774</c:v>
                </c:pt>
                <c:pt idx="3">
                  <c:v>341606090.08977163</c:v>
                </c:pt>
                <c:pt idx="4">
                  <c:v>372696968.95165414</c:v>
                </c:pt>
              </c:numCache>
            </c:numRef>
          </c:val>
          <c:smooth val="0"/>
          <c:extLst>
            <c:ext xmlns:c16="http://schemas.microsoft.com/office/drawing/2014/chart" uri="{C3380CC4-5D6E-409C-BE32-E72D297353CC}">
              <c16:uniqueId val="{00000001-CED8-4FBE-9D3E-DC2616F22BE0}"/>
            </c:ext>
          </c:extLst>
        </c:ser>
        <c:ser>
          <c:idx val="2"/>
          <c:order val="2"/>
          <c:tx>
            <c:v>Hours of Travel</c:v>
          </c:tx>
          <c:spPr>
            <a:ln w="28575" cap="rnd">
              <a:solidFill>
                <a:schemeClr val="accent6"/>
              </a:solidFill>
              <a:round/>
            </a:ln>
            <a:effectLst/>
          </c:spPr>
          <c:marker>
            <c:symbol val="triangle"/>
            <c:size val="5"/>
            <c:spPr>
              <a:solidFill>
                <a:schemeClr val="accent3"/>
              </a:solidFill>
              <a:ln w="9525">
                <a:solidFill>
                  <a:schemeClr val="accent6"/>
                </a:solidFill>
              </a:ln>
              <a:effectLst/>
            </c:spPr>
          </c:marker>
          <c:cat>
            <c:numRef>
              <c:f>'MPO Area Exposure Estimates'!$C$57:$G$57</c:f>
              <c:numCache>
                <c:formatCode>General</c:formatCode>
                <c:ptCount val="5"/>
                <c:pt idx="0">
                  <c:v>2013</c:v>
                </c:pt>
                <c:pt idx="1">
                  <c:v>2014</c:v>
                </c:pt>
                <c:pt idx="2">
                  <c:v>2015</c:v>
                </c:pt>
                <c:pt idx="3">
                  <c:v>2016</c:v>
                </c:pt>
                <c:pt idx="4">
                  <c:v>2017</c:v>
                </c:pt>
              </c:numCache>
            </c:numRef>
          </c:cat>
          <c:val>
            <c:numRef>
              <c:f>'MPO Area Exposure Estimates'!$C$51:$G$51</c:f>
              <c:numCache>
                <c:formatCode>#,##0</c:formatCode>
                <c:ptCount val="5"/>
                <c:pt idx="0">
                  <c:v>37270289.701468863</c:v>
                </c:pt>
                <c:pt idx="1">
                  <c:v>41405430.460913621</c:v>
                </c:pt>
                <c:pt idx="2">
                  <c:v>45524749.053881511</c:v>
                </c:pt>
                <c:pt idx="3">
                  <c:v>49504140.372270957</c:v>
                </c:pt>
                <c:pt idx="4">
                  <c:v>54009701.824853465</c:v>
                </c:pt>
              </c:numCache>
            </c:numRef>
          </c:val>
          <c:smooth val="0"/>
          <c:extLst>
            <c:ext xmlns:c16="http://schemas.microsoft.com/office/drawing/2014/chart" uri="{C3380CC4-5D6E-409C-BE32-E72D297353CC}">
              <c16:uniqueId val="{00000002-CED8-4FBE-9D3E-DC2616F22BE0}"/>
            </c:ext>
          </c:extLst>
        </c:ser>
        <c:dLbls>
          <c:showLegendKey val="0"/>
          <c:showVal val="0"/>
          <c:showCatName val="0"/>
          <c:showSerName val="0"/>
          <c:showPercent val="0"/>
          <c:showBubbleSize val="0"/>
        </c:dLbls>
        <c:marker val="1"/>
        <c:smooth val="0"/>
        <c:axId val="1441839856"/>
        <c:axId val="1441836528"/>
      </c:lineChart>
      <c:catAx>
        <c:axId val="14418398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41836528"/>
        <c:crosses val="autoZero"/>
        <c:auto val="1"/>
        <c:lblAlgn val="ctr"/>
        <c:lblOffset val="100"/>
        <c:noMultiLvlLbl val="0"/>
      </c:catAx>
      <c:valAx>
        <c:axId val="144183652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41839856"/>
        <c:crosses val="autoZero"/>
        <c:crossBetween val="between"/>
      </c:valAx>
      <c:spPr>
        <a:noFill/>
        <a:ln>
          <a:noFill/>
        </a:ln>
        <a:effectLst/>
      </c:spPr>
    </c:plotArea>
    <c:legend>
      <c:legendPos val="r"/>
      <c:layout>
        <c:manualLayout>
          <c:xMode val="edge"/>
          <c:yMode val="edge"/>
          <c:x val="0.78736549174291071"/>
          <c:y val="0.42005686789151364"/>
          <c:w val="0.19380211654334167"/>
          <c:h val="0.33622849227179935"/>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Annual Fatalities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3952973392450238"/>
          <c:y val="0.17171296296296296"/>
          <c:w val="0.60222508736115588"/>
          <c:h val="0.72088764946048411"/>
        </c:manualLayout>
      </c:layout>
      <c:lineChart>
        <c:grouping val="standard"/>
        <c:varyColors val="0"/>
        <c:ser>
          <c:idx val="1"/>
          <c:order val="0"/>
          <c:tx>
            <c:v>Walking</c:v>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'MPO Area Exposure Estimates'!$C$57:$G$57</c:f>
              <c:numCache>
                <c:formatCode>General</c:formatCode>
                <c:ptCount val="5"/>
                <c:pt idx="0">
                  <c:v>2013</c:v>
                </c:pt>
                <c:pt idx="1">
                  <c:v>2014</c:v>
                </c:pt>
                <c:pt idx="2">
                  <c:v>2015</c:v>
                </c:pt>
                <c:pt idx="3">
                  <c:v>2016</c:v>
                </c:pt>
                <c:pt idx="4">
                  <c:v>2017</c:v>
                </c:pt>
              </c:numCache>
            </c:numRef>
          </c:cat>
          <c:val>
            <c:numRef>
              <c:f>'MPO Area Exposure Estimates'!$C$28:$G$28</c:f>
              <c:numCache>
                <c:formatCode>General</c:formatCode>
                <c:ptCount val="5"/>
                <c:pt idx="0">
                  <c:v>58</c:v>
                </c:pt>
                <c:pt idx="1">
                  <c:v>71</c:v>
                </c:pt>
                <c:pt idx="2">
                  <c:v>67</c:v>
                </c:pt>
                <c:pt idx="3">
                  <c:v>69</c:v>
                </c:pt>
                <c:pt idx="4">
                  <c:v>74</c:v>
                </c:pt>
              </c:numCache>
            </c:numRef>
          </c:val>
          <c:smooth val="0"/>
          <c:extLst>
            <c:ext xmlns:c16="http://schemas.microsoft.com/office/drawing/2014/chart" uri="{C3380CC4-5D6E-409C-BE32-E72D297353CC}">
              <c16:uniqueId val="{00000000-0EDA-47D4-BACA-BACFFD9DC101}"/>
            </c:ext>
          </c:extLst>
        </c:ser>
        <c:ser>
          <c:idx val="0"/>
          <c:order val="1"/>
          <c:tx>
            <c:v>Bicycling</c:v>
          </c:tx>
          <c:spPr>
            <a:ln w="28575" cap="rnd">
              <a:solidFill>
                <a:schemeClr val="accent1"/>
              </a:solidFill>
              <a:round/>
            </a:ln>
            <a:effectLst/>
          </c:spPr>
          <c:marker>
            <c:symbol val="square"/>
            <c:size val="5"/>
            <c:spPr>
              <a:solidFill>
                <a:schemeClr val="accent1"/>
              </a:solidFill>
              <a:ln w="9525">
                <a:solidFill>
                  <a:schemeClr val="accent1"/>
                </a:solidFill>
              </a:ln>
              <a:effectLst/>
            </c:spPr>
          </c:marker>
          <c:cat>
            <c:numRef>
              <c:f>'MPO Area Exposure Estimates'!$C$57:$G$57</c:f>
              <c:numCache>
                <c:formatCode>General</c:formatCode>
                <c:ptCount val="5"/>
                <c:pt idx="0">
                  <c:v>2013</c:v>
                </c:pt>
                <c:pt idx="1">
                  <c:v>2014</c:v>
                </c:pt>
                <c:pt idx="2">
                  <c:v>2015</c:v>
                </c:pt>
                <c:pt idx="3">
                  <c:v>2016</c:v>
                </c:pt>
                <c:pt idx="4">
                  <c:v>2017</c:v>
                </c:pt>
              </c:numCache>
            </c:numRef>
          </c:cat>
          <c:val>
            <c:numRef>
              <c:f>'MPO Area Exposure Estimates'!$C$52:$G$52</c:f>
              <c:numCache>
                <c:formatCode>General</c:formatCode>
                <c:ptCount val="5"/>
                <c:pt idx="0">
                  <c:v>5</c:v>
                </c:pt>
                <c:pt idx="1">
                  <c:v>3</c:v>
                </c:pt>
                <c:pt idx="2">
                  <c:v>6</c:v>
                </c:pt>
                <c:pt idx="3">
                  <c:v>10</c:v>
                </c:pt>
                <c:pt idx="4">
                  <c:v>5</c:v>
                </c:pt>
              </c:numCache>
            </c:numRef>
          </c:val>
          <c:smooth val="0"/>
          <c:extLst>
            <c:ext xmlns:c16="http://schemas.microsoft.com/office/drawing/2014/chart" uri="{C3380CC4-5D6E-409C-BE32-E72D297353CC}">
              <c16:uniqueId val="{00000001-0EDA-47D4-BACA-BACFFD9DC101}"/>
            </c:ext>
          </c:extLst>
        </c:ser>
        <c:ser>
          <c:idx val="2"/>
          <c:order val="2"/>
          <c:tx>
            <c:v>Non-Motorized</c:v>
          </c:tx>
          <c:spPr>
            <a:ln w="28575" cap="rnd">
              <a:solidFill>
                <a:schemeClr val="accent6"/>
              </a:solidFill>
              <a:round/>
            </a:ln>
            <a:effectLst/>
          </c:spPr>
          <c:marker>
            <c:symbol val="triangle"/>
            <c:size val="5"/>
            <c:spPr>
              <a:solidFill>
                <a:schemeClr val="accent3"/>
              </a:solidFill>
              <a:ln w="9525">
                <a:solidFill>
                  <a:schemeClr val="accent6"/>
                </a:solidFill>
              </a:ln>
              <a:effectLst/>
            </c:spPr>
          </c:marker>
          <c:cat>
            <c:numRef>
              <c:f>'MPO Area Exposure Estimates'!$C$57:$G$57</c:f>
              <c:numCache>
                <c:formatCode>General</c:formatCode>
                <c:ptCount val="5"/>
                <c:pt idx="0">
                  <c:v>2013</c:v>
                </c:pt>
                <c:pt idx="1">
                  <c:v>2014</c:v>
                </c:pt>
                <c:pt idx="2">
                  <c:v>2015</c:v>
                </c:pt>
                <c:pt idx="3">
                  <c:v>2016</c:v>
                </c:pt>
                <c:pt idx="4">
                  <c:v>2017</c:v>
                </c:pt>
              </c:numCache>
            </c:numRef>
          </c:cat>
          <c:val>
            <c:numRef>
              <c:f>'MPO Area Exposure Estimates'!$C$61:$G$61</c:f>
              <c:numCache>
                <c:formatCode>General</c:formatCode>
                <c:ptCount val="5"/>
                <c:pt idx="0">
                  <c:v>63</c:v>
                </c:pt>
                <c:pt idx="1">
                  <c:v>74</c:v>
                </c:pt>
                <c:pt idx="2">
                  <c:v>73</c:v>
                </c:pt>
                <c:pt idx="3">
                  <c:v>79</c:v>
                </c:pt>
                <c:pt idx="4">
                  <c:v>79</c:v>
                </c:pt>
              </c:numCache>
            </c:numRef>
          </c:val>
          <c:smooth val="0"/>
          <c:extLst>
            <c:ext xmlns:c16="http://schemas.microsoft.com/office/drawing/2014/chart" uri="{C3380CC4-5D6E-409C-BE32-E72D297353CC}">
              <c16:uniqueId val="{00000002-0EDA-47D4-BACA-BACFFD9DC101}"/>
            </c:ext>
          </c:extLst>
        </c:ser>
        <c:dLbls>
          <c:showLegendKey val="0"/>
          <c:showVal val="0"/>
          <c:showCatName val="0"/>
          <c:showSerName val="0"/>
          <c:showPercent val="0"/>
          <c:showBubbleSize val="0"/>
        </c:dLbls>
        <c:marker val="1"/>
        <c:smooth val="0"/>
        <c:axId val="1441839856"/>
        <c:axId val="1441836528"/>
      </c:lineChart>
      <c:catAx>
        <c:axId val="14418398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41836528"/>
        <c:crosses val="autoZero"/>
        <c:auto val="1"/>
        <c:lblAlgn val="ctr"/>
        <c:lblOffset val="100"/>
        <c:noMultiLvlLbl val="0"/>
      </c:catAx>
      <c:valAx>
        <c:axId val="144183652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41839856"/>
        <c:crosses val="autoZero"/>
        <c:crossBetween val="between"/>
      </c:valAx>
      <c:spPr>
        <a:noFill/>
        <a:ln>
          <a:noFill/>
        </a:ln>
        <a:effectLst/>
      </c:spPr>
    </c:plotArea>
    <c:legend>
      <c:legendPos val="r"/>
      <c:layout>
        <c:manualLayout>
          <c:xMode val="edge"/>
          <c:yMode val="edge"/>
          <c:x val="0.76137460156661707"/>
          <c:y val="0.34005704286964128"/>
          <c:w val="0.21979299371204328"/>
          <c:h val="0.4117840769903762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Annual Risk - Fatalities/Million Hours of Travel</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3952973392450238"/>
          <c:y val="0.17171296296296296"/>
          <c:w val="0.60222508736115588"/>
          <c:h val="0.72088764946048411"/>
        </c:manualLayout>
      </c:layout>
      <c:lineChart>
        <c:grouping val="standard"/>
        <c:varyColors val="0"/>
        <c:ser>
          <c:idx val="1"/>
          <c:order val="0"/>
          <c:tx>
            <c:v>Walking</c:v>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'MPO Area Exposure Estimates'!$C$57:$G$57</c:f>
              <c:numCache>
                <c:formatCode>General</c:formatCode>
                <c:ptCount val="5"/>
                <c:pt idx="0">
                  <c:v>2013</c:v>
                </c:pt>
                <c:pt idx="1">
                  <c:v>2014</c:v>
                </c:pt>
                <c:pt idx="2">
                  <c:v>2015</c:v>
                </c:pt>
                <c:pt idx="3">
                  <c:v>2016</c:v>
                </c:pt>
                <c:pt idx="4">
                  <c:v>2017</c:v>
                </c:pt>
              </c:numCache>
            </c:numRef>
          </c:cat>
          <c:val>
            <c:numRef>
              <c:f>'MPO Area Exposure Estimates'!$C$29:$G$29</c:f>
              <c:numCache>
                <c:formatCode>0.000</c:formatCode>
                <c:ptCount val="5"/>
                <c:pt idx="0">
                  <c:v>0.20193998121324613</c:v>
                </c:pt>
                <c:pt idx="1">
                  <c:v>0.24063192855745044</c:v>
                </c:pt>
                <c:pt idx="2">
                  <c:v>0.21581226201542253</c:v>
                </c:pt>
                <c:pt idx="3">
                  <c:v>0.21482426042798111</c:v>
                </c:pt>
                <c:pt idx="4">
                  <c:v>0.22359520803468039</c:v>
                </c:pt>
              </c:numCache>
            </c:numRef>
          </c:val>
          <c:smooth val="0"/>
          <c:extLst>
            <c:ext xmlns:c16="http://schemas.microsoft.com/office/drawing/2014/chart" uri="{C3380CC4-5D6E-409C-BE32-E72D297353CC}">
              <c16:uniqueId val="{00000000-4D62-48A6-9926-0FAD9A7B4BCB}"/>
            </c:ext>
          </c:extLst>
        </c:ser>
        <c:ser>
          <c:idx val="0"/>
          <c:order val="1"/>
          <c:tx>
            <c:v>Bicycling</c:v>
          </c:tx>
          <c:spPr>
            <a:ln w="28575" cap="rnd">
              <a:solidFill>
                <a:schemeClr val="accent1"/>
              </a:solidFill>
              <a:round/>
            </a:ln>
            <a:effectLst/>
          </c:spPr>
          <c:marker>
            <c:symbol val="square"/>
            <c:size val="5"/>
            <c:spPr>
              <a:solidFill>
                <a:schemeClr val="accent1"/>
              </a:solidFill>
              <a:ln w="9525">
                <a:solidFill>
                  <a:schemeClr val="accent1"/>
                </a:solidFill>
              </a:ln>
              <a:effectLst/>
            </c:spPr>
          </c:marker>
          <c:cat>
            <c:numRef>
              <c:f>'MPO Area Exposure Estimates'!$C$57:$G$57</c:f>
              <c:numCache>
                <c:formatCode>General</c:formatCode>
                <c:ptCount val="5"/>
                <c:pt idx="0">
                  <c:v>2013</c:v>
                </c:pt>
                <c:pt idx="1">
                  <c:v>2014</c:v>
                </c:pt>
                <c:pt idx="2">
                  <c:v>2015</c:v>
                </c:pt>
                <c:pt idx="3">
                  <c:v>2016</c:v>
                </c:pt>
                <c:pt idx="4">
                  <c:v>2017</c:v>
                </c:pt>
              </c:numCache>
            </c:numRef>
          </c:cat>
          <c:val>
            <c:numRef>
              <c:f>'MPO Area Exposure Estimates'!$C$53:$G$53</c:f>
              <c:numCache>
                <c:formatCode>0.000</c:formatCode>
                <c:ptCount val="5"/>
                <c:pt idx="0">
                  <c:v>0.13415511497360175</c:v>
                </c:pt>
                <c:pt idx="1">
                  <c:v>7.2454264249999165E-2</c:v>
                </c:pt>
                <c:pt idx="2">
                  <c:v>0.13179644313686623</c:v>
                </c:pt>
                <c:pt idx="3">
                  <c:v>0.20200330567908131</c:v>
                </c:pt>
                <c:pt idx="4">
                  <c:v>9.2575960078697686E-2</c:v>
                </c:pt>
              </c:numCache>
            </c:numRef>
          </c:val>
          <c:smooth val="0"/>
          <c:extLst>
            <c:ext xmlns:c16="http://schemas.microsoft.com/office/drawing/2014/chart" uri="{C3380CC4-5D6E-409C-BE32-E72D297353CC}">
              <c16:uniqueId val="{00000001-4D62-48A6-9926-0FAD9A7B4BCB}"/>
            </c:ext>
          </c:extLst>
        </c:ser>
        <c:ser>
          <c:idx val="2"/>
          <c:order val="2"/>
          <c:tx>
            <c:v>Non-Motorized</c:v>
          </c:tx>
          <c:spPr>
            <a:ln w="28575" cap="rnd">
              <a:solidFill>
                <a:schemeClr val="accent6"/>
              </a:solidFill>
              <a:round/>
            </a:ln>
            <a:effectLst/>
          </c:spPr>
          <c:marker>
            <c:symbol val="triangle"/>
            <c:size val="5"/>
            <c:spPr>
              <a:solidFill>
                <a:schemeClr val="accent3"/>
              </a:solidFill>
              <a:ln w="9525">
                <a:solidFill>
                  <a:schemeClr val="accent6"/>
                </a:solidFill>
              </a:ln>
              <a:effectLst/>
            </c:spPr>
          </c:marker>
          <c:cat>
            <c:numRef>
              <c:f>'MPO Area Exposure Estimates'!$C$57:$G$57</c:f>
              <c:numCache>
                <c:formatCode>General</c:formatCode>
                <c:ptCount val="5"/>
                <c:pt idx="0">
                  <c:v>2013</c:v>
                </c:pt>
                <c:pt idx="1">
                  <c:v>2014</c:v>
                </c:pt>
                <c:pt idx="2">
                  <c:v>2015</c:v>
                </c:pt>
                <c:pt idx="3">
                  <c:v>2016</c:v>
                </c:pt>
                <c:pt idx="4">
                  <c:v>2017</c:v>
                </c:pt>
              </c:numCache>
            </c:numRef>
          </c:cat>
          <c:val>
            <c:numRef>
              <c:f>'MPO Area Exposure Estimates'!$C$62:$G$62</c:f>
              <c:numCache>
                <c:formatCode>0.000</c:formatCode>
                <c:ptCount val="5"/>
                <c:pt idx="0">
                  <c:v>0.19415420764063246</c:v>
                </c:pt>
                <c:pt idx="1">
                  <c:v>0.21993576886658869</c:v>
                </c:pt>
                <c:pt idx="2">
                  <c:v>0.20506783379368801</c:v>
                </c:pt>
                <c:pt idx="3">
                  <c:v>0.21311210605059211</c:v>
                </c:pt>
                <c:pt idx="4">
                  <c:v>0.20521350565525839</c:v>
                </c:pt>
              </c:numCache>
            </c:numRef>
          </c:val>
          <c:smooth val="0"/>
          <c:extLst>
            <c:ext xmlns:c16="http://schemas.microsoft.com/office/drawing/2014/chart" uri="{C3380CC4-5D6E-409C-BE32-E72D297353CC}">
              <c16:uniqueId val="{00000002-4D62-48A6-9926-0FAD9A7B4BCB}"/>
            </c:ext>
          </c:extLst>
        </c:ser>
        <c:dLbls>
          <c:showLegendKey val="0"/>
          <c:showVal val="0"/>
          <c:showCatName val="0"/>
          <c:showSerName val="0"/>
          <c:showPercent val="0"/>
          <c:showBubbleSize val="0"/>
        </c:dLbls>
        <c:marker val="1"/>
        <c:smooth val="0"/>
        <c:axId val="1441839856"/>
        <c:axId val="1441836528"/>
      </c:lineChart>
      <c:catAx>
        <c:axId val="14418398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41836528"/>
        <c:crosses val="autoZero"/>
        <c:auto val="1"/>
        <c:lblAlgn val="ctr"/>
        <c:lblOffset val="100"/>
        <c:noMultiLvlLbl val="0"/>
      </c:catAx>
      <c:valAx>
        <c:axId val="1441836528"/>
        <c:scaling>
          <c:orientation val="minMax"/>
        </c:scaling>
        <c:delete val="0"/>
        <c:axPos val="l"/>
        <c:majorGridlines>
          <c:spPr>
            <a:ln w="9525" cap="flat" cmpd="sng" algn="ctr">
              <a:solidFill>
                <a:schemeClr val="tx1">
                  <a:lumMod val="15000"/>
                  <a:lumOff val="85000"/>
                </a:schemeClr>
              </a:solidFill>
              <a:round/>
            </a:ln>
            <a:effectLst/>
          </c:spPr>
        </c:majorGridlines>
        <c:numFmt formatCode="0.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41839856"/>
        <c:crosses val="autoZero"/>
        <c:crossBetween val="between"/>
      </c:valAx>
      <c:spPr>
        <a:noFill/>
        <a:ln>
          <a:noFill/>
        </a:ln>
        <a:effectLst/>
      </c:spPr>
    </c:plotArea>
    <c:legend>
      <c:legendPos val="r"/>
      <c:layout>
        <c:manualLayout>
          <c:xMode val="edge"/>
          <c:yMode val="edge"/>
          <c:x val="0.76137460156661707"/>
          <c:y val="0.34005704286964128"/>
          <c:w val="0.21979299371204328"/>
          <c:h val="0.4117840769903762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Annual Trips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1"/>
          <c:order val="0"/>
          <c:tx>
            <c:v>Walking</c:v>
          </c:tx>
          <c:spPr>
            <a:pattFill prst="trellis">
              <a:fgClr>
                <a:schemeClr val="accent2"/>
              </a:fgClr>
              <a:bgClr>
                <a:schemeClr val="bg1"/>
              </a:bgClr>
            </a:pattFill>
            <a:ln>
              <a:noFill/>
            </a:ln>
            <a:effectLst/>
          </c:spPr>
          <c:invertIfNegative val="0"/>
          <c:cat>
            <c:numRef>
              <c:f>'MPO Area Exposure Estimates'!$C$9:$G$9</c:f>
              <c:numCache>
                <c:formatCode>General</c:formatCode>
                <c:ptCount val="5"/>
                <c:pt idx="0">
                  <c:v>2013</c:v>
                </c:pt>
                <c:pt idx="1">
                  <c:v>2014</c:v>
                </c:pt>
                <c:pt idx="2">
                  <c:v>2015</c:v>
                </c:pt>
                <c:pt idx="3">
                  <c:v>2016</c:v>
                </c:pt>
                <c:pt idx="4">
                  <c:v>2017</c:v>
                </c:pt>
              </c:numCache>
            </c:numRef>
          </c:cat>
          <c:val>
            <c:numRef>
              <c:f>'MPO Area Exposure Estimates'!$C$19:$G$19</c:f>
              <c:numCache>
                <c:formatCode>#,##0</c:formatCode>
                <c:ptCount val="5"/>
                <c:pt idx="0">
                  <c:v>1172979227.9943671</c:v>
                </c:pt>
                <c:pt idx="1">
                  <c:v>1205007462.0270894</c:v>
                </c:pt>
                <c:pt idx="2">
                  <c:v>1267895105.2758114</c:v>
                </c:pt>
                <c:pt idx="3">
                  <c:v>1311747981.9521914</c:v>
                </c:pt>
                <c:pt idx="4">
                  <c:v>1351617690.3093748</c:v>
                </c:pt>
              </c:numCache>
            </c:numRef>
          </c:val>
          <c:extLst>
            <c:ext xmlns:c16="http://schemas.microsoft.com/office/drawing/2014/chart" uri="{C3380CC4-5D6E-409C-BE32-E72D297353CC}">
              <c16:uniqueId val="{00000000-E101-4013-8832-811E3DFCCFE5}"/>
            </c:ext>
          </c:extLst>
        </c:ser>
        <c:ser>
          <c:idx val="3"/>
          <c:order val="1"/>
          <c:tx>
            <c:v>Bicycling</c:v>
          </c:tx>
          <c:spPr>
            <a:solidFill>
              <a:schemeClr val="accent4"/>
            </a:solidFill>
            <a:ln>
              <a:noFill/>
            </a:ln>
            <a:effectLst/>
          </c:spPr>
          <c:invertIfNegative val="0"/>
          <c:cat>
            <c:numRef>
              <c:f>'MPO Area Exposure Estimates'!$C$9:$G$9</c:f>
              <c:numCache>
                <c:formatCode>General</c:formatCode>
                <c:ptCount val="5"/>
                <c:pt idx="0">
                  <c:v>2013</c:v>
                </c:pt>
                <c:pt idx="1">
                  <c:v>2014</c:v>
                </c:pt>
                <c:pt idx="2">
                  <c:v>2015</c:v>
                </c:pt>
                <c:pt idx="3">
                  <c:v>2016</c:v>
                </c:pt>
                <c:pt idx="4">
                  <c:v>2017</c:v>
                </c:pt>
              </c:numCache>
            </c:numRef>
          </c:cat>
          <c:val>
            <c:numRef>
              <c:f>'MPO Area Exposure Estimates'!$C$43:$G$43</c:f>
              <c:numCache>
                <c:formatCode>#,##0</c:formatCode>
                <c:ptCount val="5"/>
                <c:pt idx="0">
                  <c:v>95606608.622117519</c:v>
                </c:pt>
                <c:pt idx="1">
                  <c:v>106214167.27949013</c:v>
                </c:pt>
                <c:pt idx="2">
                  <c:v>116781138.54969658</c:v>
                </c:pt>
                <c:pt idx="3">
                  <c:v>126989165.14082119</c:v>
                </c:pt>
                <c:pt idx="4">
                  <c:v>138546935.5222781</c:v>
                </c:pt>
              </c:numCache>
            </c:numRef>
          </c:val>
          <c:extLst>
            <c:ext xmlns:c16="http://schemas.microsoft.com/office/drawing/2014/chart" uri="{C3380CC4-5D6E-409C-BE32-E72D297353CC}">
              <c16:uniqueId val="{00000001-E101-4013-8832-811E3DFCCFE5}"/>
            </c:ext>
          </c:extLst>
        </c:ser>
        <c:dLbls>
          <c:showLegendKey val="0"/>
          <c:showVal val="0"/>
          <c:showCatName val="0"/>
          <c:showSerName val="0"/>
          <c:showPercent val="0"/>
          <c:showBubbleSize val="0"/>
        </c:dLbls>
        <c:gapWidth val="150"/>
        <c:overlap val="100"/>
        <c:axId val="1122483952"/>
        <c:axId val="1122486032"/>
      </c:barChart>
      <c:catAx>
        <c:axId val="11224839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22486032"/>
        <c:crosses val="autoZero"/>
        <c:auto val="1"/>
        <c:lblAlgn val="ctr"/>
        <c:lblOffset val="100"/>
        <c:noMultiLvlLbl val="0"/>
      </c:catAx>
      <c:valAx>
        <c:axId val="112248603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2248395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Annual Miles of Travel</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1"/>
          <c:order val="0"/>
          <c:tx>
            <c:v>Walking</c:v>
          </c:tx>
          <c:spPr>
            <a:pattFill prst="trellis">
              <a:fgClr>
                <a:schemeClr val="accent2"/>
              </a:fgClr>
              <a:bgClr>
                <a:schemeClr val="bg1"/>
              </a:bgClr>
            </a:pattFill>
            <a:ln>
              <a:noFill/>
            </a:ln>
            <a:effectLst/>
          </c:spPr>
          <c:invertIfNegative val="0"/>
          <c:cat>
            <c:numRef>
              <c:f>'MPO Area Exposure Estimates'!$C$9:$G$9</c:f>
              <c:numCache>
                <c:formatCode>General</c:formatCode>
                <c:ptCount val="5"/>
                <c:pt idx="0">
                  <c:v>2013</c:v>
                </c:pt>
                <c:pt idx="1">
                  <c:v>2014</c:v>
                </c:pt>
                <c:pt idx="2">
                  <c:v>2015</c:v>
                </c:pt>
                <c:pt idx="3">
                  <c:v>2016</c:v>
                </c:pt>
                <c:pt idx="4">
                  <c:v>2017</c:v>
                </c:pt>
              </c:numCache>
            </c:numRef>
          </c:cat>
          <c:val>
            <c:numRef>
              <c:f>'MPO Area Exposure Estimates'!$C$23:$G$23</c:f>
              <c:numCache>
                <c:formatCode>#,##0</c:formatCode>
                <c:ptCount val="5"/>
                <c:pt idx="0">
                  <c:v>1289741860.9423852</c:v>
                </c:pt>
                <c:pt idx="1">
                  <c:v>1324958302.2724612</c:v>
                </c:pt>
                <c:pt idx="2">
                  <c:v>1394106011.0282016</c:v>
                </c:pt>
                <c:pt idx="3">
                  <c:v>1442324163.0827601</c:v>
                </c:pt>
                <c:pt idx="4">
                  <c:v>1486162647.7077162</c:v>
                </c:pt>
              </c:numCache>
            </c:numRef>
          </c:val>
          <c:extLst>
            <c:ext xmlns:c16="http://schemas.microsoft.com/office/drawing/2014/chart" uri="{C3380CC4-5D6E-409C-BE32-E72D297353CC}">
              <c16:uniqueId val="{00000000-906F-4F59-8D93-5F1303C794DC}"/>
            </c:ext>
          </c:extLst>
        </c:ser>
        <c:ser>
          <c:idx val="3"/>
          <c:order val="1"/>
          <c:tx>
            <c:v>Bicycling</c:v>
          </c:tx>
          <c:spPr>
            <a:solidFill>
              <a:schemeClr val="accent4"/>
            </a:solidFill>
            <a:ln>
              <a:noFill/>
            </a:ln>
            <a:effectLst/>
          </c:spPr>
          <c:invertIfNegative val="0"/>
          <c:cat>
            <c:numRef>
              <c:f>'MPO Area Exposure Estimates'!$C$9:$G$9</c:f>
              <c:numCache>
                <c:formatCode>General</c:formatCode>
                <c:ptCount val="5"/>
                <c:pt idx="0">
                  <c:v>2013</c:v>
                </c:pt>
                <c:pt idx="1">
                  <c:v>2014</c:v>
                </c:pt>
                <c:pt idx="2">
                  <c:v>2015</c:v>
                </c:pt>
                <c:pt idx="3">
                  <c:v>2016</c:v>
                </c:pt>
                <c:pt idx="4">
                  <c:v>2017</c:v>
                </c:pt>
              </c:numCache>
            </c:numRef>
          </c:cat>
          <c:val>
            <c:numRef>
              <c:f>'MPO Area Exposure Estimates'!$C$47:$G$47</c:f>
              <c:numCache>
                <c:formatCode>#,##0</c:formatCode>
                <c:ptCount val="5"/>
                <c:pt idx="0">
                  <c:v>257185719.12751308</c:v>
                </c:pt>
                <c:pt idx="1">
                  <c:v>285720489.2736485</c:v>
                </c:pt>
                <c:pt idx="2">
                  <c:v>314146077.67485774</c:v>
                </c:pt>
                <c:pt idx="3">
                  <c:v>341606090.08977163</c:v>
                </c:pt>
                <c:pt idx="4">
                  <c:v>372696968.95165414</c:v>
                </c:pt>
              </c:numCache>
            </c:numRef>
          </c:val>
          <c:extLst>
            <c:ext xmlns:c16="http://schemas.microsoft.com/office/drawing/2014/chart" uri="{C3380CC4-5D6E-409C-BE32-E72D297353CC}">
              <c16:uniqueId val="{00000001-906F-4F59-8D93-5F1303C794DC}"/>
            </c:ext>
          </c:extLst>
        </c:ser>
        <c:dLbls>
          <c:showLegendKey val="0"/>
          <c:showVal val="0"/>
          <c:showCatName val="0"/>
          <c:showSerName val="0"/>
          <c:showPercent val="0"/>
          <c:showBubbleSize val="0"/>
        </c:dLbls>
        <c:gapWidth val="150"/>
        <c:overlap val="100"/>
        <c:axId val="1122483952"/>
        <c:axId val="1122486032"/>
      </c:barChart>
      <c:catAx>
        <c:axId val="11224839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22486032"/>
        <c:crosses val="autoZero"/>
        <c:auto val="1"/>
        <c:lblAlgn val="ctr"/>
        <c:lblOffset val="100"/>
        <c:noMultiLvlLbl val="0"/>
      </c:catAx>
      <c:valAx>
        <c:axId val="112248603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2248395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Annual Hours of Travel</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1"/>
          <c:order val="0"/>
          <c:tx>
            <c:v>Walking</c:v>
          </c:tx>
          <c:spPr>
            <a:pattFill prst="trellis">
              <a:fgClr>
                <a:schemeClr val="accent2"/>
              </a:fgClr>
              <a:bgClr>
                <a:schemeClr val="bg1"/>
              </a:bgClr>
            </a:pattFill>
            <a:ln>
              <a:noFill/>
            </a:ln>
            <a:effectLst/>
          </c:spPr>
          <c:invertIfNegative val="0"/>
          <c:cat>
            <c:numRef>
              <c:f>'MPO Area Exposure Estimates'!$C$9:$G$9</c:f>
              <c:numCache>
                <c:formatCode>General</c:formatCode>
                <c:ptCount val="5"/>
                <c:pt idx="0">
                  <c:v>2013</c:v>
                </c:pt>
                <c:pt idx="1">
                  <c:v>2014</c:v>
                </c:pt>
                <c:pt idx="2">
                  <c:v>2015</c:v>
                </c:pt>
                <c:pt idx="3">
                  <c:v>2016</c:v>
                </c:pt>
                <c:pt idx="4">
                  <c:v>2017</c:v>
                </c:pt>
              </c:numCache>
            </c:numRef>
          </c:cat>
          <c:val>
            <c:numRef>
              <c:f>'MPO Area Exposure Estimates'!$C$27:$G$27</c:f>
              <c:numCache>
                <c:formatCode>#,##0</c:formatCode>
                <c:ptCount val="5"/>
                <c:pt idx="0">
                  <c:v>287214050.68743032</c:v>
                </c:pt>
                <c:pt idx="1">
                  <c:v>295056439.20835251</c:v>
                </c:pt>
                <c:pt idx="2">
                  <c:v>310455019.44283402</c:v>
                </c:pt>
                <c:pt idx="3">
                  <c:v>321192773.39782554</c:v>
                </c:pt>
                <c:pt idx="4">
                  <c:v>330955214.33769882</c:v>
                </c:pt>
              </c:numCache>
            </c:numRef>
          </c:val>
          <c:extLst>
            <c:ext xmlns:c16="http://schemas.microsoft.com/office/drawing/2014/chart" uri="{C3380CC4-5D6E-409C-BE32-E72D297353CC}">
              <c16:uniqueId val="{00000000-F791-407E-8CA3-F92AFB20ECE6}"/>
            </c:ext>
          </c:extLst>
        </c:ser>
        <c:ser>
          <c:idx val="3"/>
          <c:order val="1"/>
          <c:tx>
            <c:v>Bicycling</c:v>
          </c:tx>
          <c:spPr>
            <a:solidFill>
              <a:schemeClr val="accent4"/>
            </a:solidFill>
            <a:ln>
              <a:noFill/>
            </a:ln>
            <a:effectLst/>
          </c:spPr>
          <c:invertIfNegative val="0"/>
          <c:cat>
            <c:numRef>
              <c:f>'MPO Area Exposure Estimates'!$C$9:$G$9</c:f>
              <c:numCache>
                <c:formatCode>General</c:formatCode>
                <c:ptCount val="5"/>
                <c:pt idx="0">
                  <c:v>2013</c:v>
                </c:pt>
                <c:pt idx="1">
                  <c:v>2014</c:v>
                </c:pt>
                <c:pt idx="2">
                  <c:v>2015</c:v>
                </c:pt>
                <c:pt idx="3">
                  <c:v>2016</c:v>
                </c:pt>
                <c:pt idx="4">
                  <c:v>2017</c:v>
                </c:pt>
              </c:numCache>
            </c:numRef>
          </c:cat>
          <c:val>
            <c:numRef>
              <c:f>'MPO Area Exposure Estimates'!$C$51:$G$51</c:f>
              <c:numCache>
                <c:formatCode>#,##0</c:formatCode>
                <c:ptCount val="5"/>
                <c:pt idx="0">
                  <c:v>37270289.701468863</c:v>
                </c:pt>
                <c:pt idx="1">
                  <c:v>41405430.460913621</c:v>
                </c:pt>
                <c:pt idx="2">
                  <c:v>45524749.053881511</c:v>
                </c:pt>
                <c:pt idx="3">
                  <c:v>49504140.372270957</c:v>
                </c:pt>
                <c:pt idx="4">
                  <c:v>54009701.824853465</c:v>
                </c:pt>
              </c:numCache>
            </c:numRef>
          </c:val>
          <c:extLst>
            <c:ext xmlns:c16="http://schemas.microsoft.com/office/drawing/2014/chart" uri="{C3380CC4-5D6E-409C-BE32-E72D297353CC}">
              <c16:uniqueId val="{00000001-F791-407E-8CA3-F92AFB20ECE6}"/>
            </c:ext>
          </c:extLst>
        </c:ser>
        <c:dLbls>
          <c:showLegendKey val="0"/>
          <c:showVal val="0"/>
          <c:showCatName val="0"/>
          <c:showSerName val="0"/>
          <c:showPercent val="0"/>
          <c:showBubbleSize val="0"/>
        </c:dLbls>
        <c:gapWidth val="150"/>
        <c:overlap val="100"/>
        <c:axId val="1122483952"/>
        <c:axId val="1122486032"/>
      </c:barChart>
      <c:catAx>
        <c:axId val="11224839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22486032"/>
        <c:crosses val="autoZero"/>
        <c:auto val="1"/>
        <c:lblAlgn val="ctr"/>
        <c:lblOffset val="100"/>
        <c:noMultiLvlLbl val="0"/>
      </c:catAx>
      <c:valAx>
        <c:axId val="112248603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2248395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Annual Walking</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3952973392450238"/>
          <c:y val="0.17171296296296296"/>
          <c:w val="0.59782002101808296"/>
          <c:h val="0.72088764946048411"/>
        </c:manualLayout>
      </c:layout>
      <c:lineChart>
        <c:grouping val="standard"/>
        <c:varyColors val="0"/>
        <c:ser>
          <c:idx val="1"/>
          <c:order val="0"/>
          <c:tx>
            <c:v>Trips</c:v>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'Statewide Exposure Estimates'!$C$55:$G$55</c:f>
              <c:numCache>
                <c:formatCode>General</c:formatCode>
                <c:ptCount val="5"/>
                <c:pt idx="0">
                  <c:v>2013</c:v>
                </c:pt>
                <c:pt idx="1">
                  <c:v>2014</c:v>
                </c:pt>
                <c:pt idx="2">
                  <c:v>2015</c:v>
                </c:pt>
                <c:pt idx="3">
                  <c:v>2016</c:v>
                </c:pt>
                <c:pt idx="4">
                  <c:v>2017</c:v>
                </c:pt>
              </c:numCache>
            </c:numRef>
          </c:cat>
          <c:val>
            <c:numRef>
              <c:f>'Statewide Exposure Estimates'!$C$17:$G$17</c:f>
              <c:numCache>
                <c:formatCode>#,##0</c:formatCode>
                <c:ptCount val="5"/>
                <c:pt idx="0">
                  <c:v>5351536820.9171104</c:v>
                </c:pt>
                <c:pt idx="1">
                  <c:v>5536525366.1209002</c:v>
                </c:pt>
                <c:pt idx="2">
                  <c:v>5663505513.9220867</c:v>
                </c:pt>
                <c:pt idx="3">
                  <c:v>5766302992.377696</c:v>
                </c:pt>
                <c:pt idx="4">
                  <c:v>5708763932.0093203</c:v>
                </c:pt>
              </c:numCache>
            </c:numRef>
          </c:val>
          <c:smooth val="0"/>
          <c:extLst>
            <c:ext xmlns:c16="http://schemas.microsoft.com/office/drawing/2014/chart" uri="{C3380CC4-5D6E-409C-BE32-E72D297353CC}">
              <c16:uniqueId val="{00000000-785B-4E7D-B718-812234E67523}"/>
            </c:ext>
          </c:extLst>
        </c:ser>
        <c:ser>
          <c:idx val="0"/>
          <c:order val="1"/>
          <c:tx>
            <c:v>Miles of Travel</c:v>
          </c:tx>
          <c:spPr>
            <a:ln w="28575" cap="rnd">
              <a:solidFill>
                <a:schemeClr val="accent1"/>
              </a:solidFill>
              <a:round/>
            </a:ln>
            <a:effectLst/>
          </c:spPr>
          <c:marker>
            <c:symbol val="square"/>
            <c:size val="5"/>
            <c:spPr>
              <a:solidFill>
                <a:schemeClr val="accent1"/>
              </a:solidFill>
              <a:ln w="9525">
                <a:solidFill>
                  <a:schemeClr val="accent1"/>
                </a:solidFill>
              </a:ln>
              <a:effectLst/>
            </c:spPr>
          </c:marker>
          <c:cat>
            <c:numRef>
              <c:f>'Statewide Exposure Estimates'!$C$55:$G$55</c:f>
              <c:numCache>
                <c:formatCode>General</c:formatCode>
                <c:ptCount val="5"/>
                <c:pt idx="0">
                  <c:v>2013</c:v>
                </c:pt>
                <c:pt idx="1">
                  <c:v>2014</c:v>
                </c:pt>
                <c:pt idx="2">
                  <c:v>2015</c:v>
                </c:pt>
                <c:pt idx="3">
                  <c:v>2016</c:v>
                </c:pt>
                <c:pt idx="4">
                  <c:v>2017</c:v>
                </c:pt>
              </c:numCache>
            </c:numRef>
          </c:cat>
          <c:val>
            <c:numRef>
              <c:f>'Statewide Exposure Estimates'!$C$21:$G$21</c:f>
              <c:numCache>
                <c:formatCode>#,##0</c:formatCode>
                <c:ptCount val="5"/>
                <c:pt idx="0">
                  <c:v>5132498375.9907932</c:v>
                </c:pt>
                <c:pt idx="1">
                  <c:v>5309915338.5583115</c:v>
                </c:pt>
                <c:pt idx="2">
                  <c:v>5431698187.8933506</c:v>
                </c:pt>
                <c:pt idx="3">
                  <c:v>5530288164.7327414</c:v>
                </c:pt>
                <c:pt idx="4">
                  <c:v>5475104178.5659199</c:v>
                </c:pt>
              </c:numCache>
            </c:numRef>
          </c:val>
          <c:smooth val="0"/>
          <c:extLst>
            <c:ext xmlns:c16="http://schemas.microsoft.com/office/drawing/2014/chart" uri="{C3380CC4-5D6E-409C-BE32-E72D297353CC}">
              <c16:uniqueId val="{00000001-785B-4E7D-B718-812234E67523}"/>
            </c:ext>
          </c:extLst>
        </c:ser>
        <c:ser>
          <c:idx val="2"/>
          <c:order val="2"/>
          <c:tx>
            <c:v>Hours of Travel</c:v>
          </c:tx>
          <c:spPr>
            <a:ln w="28575" cap="rnd">
              <a:solidFill>
                <a:schemeClr val="accent6"/>
              </a:solidFill>
              <a:round/>
            </a:ln>
            <a:effectLst/>
          </c:spPr>
          <c:marker>
            <c:symbol val="triangle"/>
            <c:size val="5"/>
            <c:spPr>
              <a:solidFill>
                <a:schemeClr val="accent3"/>
              </a:solidFill>
              <a:ln w="9525">
                <a:solidFill>
                  <a:schemeClr val="accent6"/>
                </a:solidFill>
              </a:ln>
              <a:effectLst/>
            </c:spPr>
          </c:marker>
          <c:cat>
            <c:numRef>
              <c:f>'Statewide Exposure Estimates'!$C$55:$G$55</c:f>
              <c:numCache>
                <c:formatCode>General</c:formatCode>
                <c:ptCount val="5"/>
                <c:pt idx="0">
                  <c:v>2013</c:v>
                </c:pt>
                <c:pt idx="1">
                  <c:v>2014</c:v>
                </c:pt>
                <c:pt idx="2">
                  <c:v>2015</c:v>
                </c:pt>
                <c:pt idx="3">
                  <c:v>2016</c:v>
                </c:pt>
                <c:pt idx="4">
                  <c:v>2017</c:v>
                </c:pt>
              </c:numCache>
            </c:numRef>
          </c:cat>
          <c:val>
            <c:numRef>
              <c:f>'Statewide Exposure Estimates'!$C$25:$G$25</c:f>
              <c:numCache>
                <c:formatCode>#,##0</c:formatCode>
                <c:ptCount val="5"/>
                <c:pt idx="0">
                  <c:v>1489228593.727056</c:v>
                </c:pt>
                <c:pt idx="1">
                  <c:v>1540707307.2720451</c:v>
                </c:pt>
                <c:pt idx="2">
                  <c:v>1576043412.2582026</c:v>
                </c:pt>
                <c:pt idx="3">
                  <c:v>1604649950.7913523</c:v>
                </c:pt>
                <c:pt idx="4">
                  <c:v>1588637949.5991251</c:v>
                </c:pt>
              </c:numCache>
            </c:numRef>
          </c:val>
          <c:smooth val="0"/>
          <c:extLst>
            <c:ext xmlns:c16="http://schemas.microsoft.com/office/drawing/2014/chart" uri="{C3380CC4-5D6E-409C-BE32-E72D297353CC}">
              <c16:uniqueId val="{00000002-785B-4E7D-B718-812234E67523}"/>
            </c:ext>
          </c:extLst>
        </c:ser>
        <c:dLbls>
          <c:showLegendKey val="0"/>
          <c:showVal val="0"/>
          <c:showCatName val="0"/>
          <c:showSerName val="0"/>
          <c:showPercent val="0"/>
          <c:showBubbleSize val="0"/>
        </c:dLbls>
        <c:marker val="1"/>
        <c:smooth val="0"/>
        <c:axId val="1441839856"/>
        <c:axId val="1441836528"/>
      </c:lineChart>
      <c:catAx>
        <c:axId val="14418398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41836528"/>
        <c:crosses val="autoZero"/>
        <c:auto val="1"/>
        <c:lblAlgn val="ctr"/>
        <c:lblOffset val="100"/>
        <c:noMultiLvlLbl val="0"/>
      </c:catAx>
      <c:valAx>
        <c:axId val="144183652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41839856"/>
        <c:crosses val="autoZero"/>
        <c:crossBetween val="between"/>
      </c:valAx>
      <c:spPr>
        <a:noFill/>
        <a:ln>
          <a:noFill/>
        </a:ln>
        <a:effectLst/>
      </c:spPr>
    </c:plotArea>
    <c:legend>
      <c:legendPos val="r"/>
      <c:layout>
        <c:manualLayout>
          <c:xMode val="edge"/>
          <c:yMode val="edge"/>
          <c:x val="0.78736549174291071"/>
          <c:y val="0.42005686789151364"/>
          <c:w val="0.19380211654334167"/>
          <c:h val="0.33622849227179935"/>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Annual Bicycling</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3952973392450238"/>
          <c:y val="0.17171296296296296"/>
          <c:w val="0.60406090063079698"/>
          <c:h val="0.72088764946048411"/>
        </c:manualLayout>
      </c:layout>
      <c:lineChart>
        <c:grouping val="standard"/>
        <c:varyColors val="0"/>
        <c:ser>
          <c:idx val="1"/>
          <c:order val="0"/>
          <c:tx>
            <c:v>Trips</c:v>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'Statewide Exposure Estimates'!$C$55:$G$55</c:f>
              <c:numCache>
                <c:formatCode>General</c:formatCode>
                <c:ptCount val="5"/>
                <c:pt idx="0">
                  <c:v>2013</c:v>
                </c:pt>
                <c:pt idx="1">
                  <c:v>2014</c:v>
                </c:pt>
                <c:pt idx="2">
                  <c:v>2015</c:v>
                </c:pt>
                <c:pt idx="3">
                  <c:v>2016</c:v>
                </c:pt>
                <c:pt idx="4">
                  <c:v>2017</c:v>
                </c:pt>
              </c:numCache>
            </c:numRef>
          </c:cat>
          <c:val>
            <c:numRef>
              <c:f>'Statewide Exposure Estimates'!$C$41:$G$41</c:f>
              <c:numCache>
                <c:formatCode>#,##0</c:formatCode>
                <c:ptCount val="5"/>
                <c:pt idx="0">
                  <c:v>645821812.14255333</c:v>
                </c:pt>
                <c:pt idx="1">
                  <c:v>688452185.50908911</c:v>
                </c:pt>
                <c:pt idx="2">
                  <c:v>668420074.09044075</c:v>
                </c:pt>
                <c:pt idx="3">
                  <c:v>643353935.11898196</c:v>
                </c:pt>
                <c:pt idx="4">
                  <c:v>582914177.59759414</c:v>
                </c:pt>
              </c:numCache>
            </c:numRef>
          </c:val>
          <c:smooth val="0"/>
          <c:extLst>
            <c:ext xmlns:c16="http://schemas.microsoft.com/office/drawing/2014/chart" uri="{C3380CC4-5D6E-409C-BE32-E72D297353CC}">
              <c16:uniqueId val="{00000000-EA43-481F-85DE-DF87F2AFEE67}"/>
            </c:ext>
          </c:extLst>
        </c:ser>
        <c:ser>
          <c:idx val="0"/>
          <c:order val="1"/>
          <c:tx>
            <c:v>Miles of Travel</c:v>
          </c:tx>
          <c:spPr>
            <a:ln w="28575" cap="rnd">
              <a:solidFill>
                <a:schemeClr val="accent1"/>
              </a:solidFill>
              <a:round/>
            </a:ln>
            <a:effectLst/>
          </c:spPr>
          <c:marker>
            <c:symbol val="square"/>
            <c:size val="5"/>
            <c:spPr>
              <a:solidFill>
                <a:schemeClr val="accent1"/>
              </a:solidFill>
              <a:ln w="9525">
                <a:solidFill>
                  <a:schemeClr val="accent1"/>
                </a:solidFill>
              </a:ln>
              <a:effectLst/>
            </c:spPr>
          </c:marker>
          <c:cat>
            <c:numRef>
              <c:f>'Statewide Exposure Estimates'!$C$55:$G$55</c:f>
              <c:numCache>
                <c:formatCode>General</c:formatCode>
                <c:ptCount val="5"/>
                <c:pt idx="0">
                  <c:v>2013</c:v>
                </c:pt>
                <c:pt idx="1">
                  <c:v>2014</c:v>
                </c:pt>
                <c:pt idx="2">
                  <c:v>2015</c:v>
                </c:pt>
                <c:pt idx="3">
                  <c:v>2016</c:v>
                </c:pt>
                <c:pt idx="4">
                  <c:v>2017</c:v>
                </c:pt>
              </c:numCache>
            </c:numRef>
          </c:cat>
          <c:val>
            <c:numRef>
              <c:f>'Statewide Exposure Estimates'!$C$45:$G$45</c:f>
              <c:numCache>
                <c:formatCode>#,##0</c:formatCode>
                <c:ptCount val="5"/>
                <c:pt idx="0">
                  <c:v>1458296059.6950591</c:v>
                </c:pt>
                <c:pt idx="1">
                  <c:v>1554557449.9653926</c:v>
                </c:pt>
                <c:pt idx="2">
                  <c:v>1509323999.1900585</c:v>
                </c:pt>
                <c:pt idx="3">
                  <c:v>1452723477.1783018</c:v>
                </c:pt>
                <c:pt idx="4">
                  <c:v>1316247658.949187</c:v>
                </c:pt>
              </c:numCache>
            </c:numRef>
          </c:val>
          <c:smooth val="0"/>
          <c:extLst>
            <c:ext xmlns:c16="http://schemas.microsoft.com/office/drawing/2014/chart" uri="{C3380CC4-5D6E-409C-BE32-E72D297353CC}">
              <c16:uniqueId val="{00000001-EA43-481F-85DE-DF87F2AFEE67}"/>
            </c:ext>
          </c:extLst>
        </c:ser>
        <c:ser>
          <c:idx val="2"/>
          <c:order val="2"/>
          <c:tx>
            <c:v>Hours of Travel</c:v>
          </c:tx>
          <c:spPr>
            <a:ln w="28575" cap="rnd">
              <a:solidFill>
                <a:schemeClr val="accent6"/>
              </a:solidFill>
              <a:round/>
            </a:ln>
            <a:effectLst/>
          </c:spPr>
          <c:marker>
            <c:symbol val="triangle"/>
            <c:size val="5"/>
            <c:spPr>
              <a:solidFill>
                <a:schemeClr val="accent3"/>
              </a:solidFill>
              <a:ln w="9525">
                <a:solidFill>
                  <a:schemeClr val="accent6"/>
                </a:solidFill>
              </a:ln>
              <a:effectLst/>
            </c:spPr>
          </c:marker>
          <c:cat>
            <c:numRef>
              <c:f>'Statewide Exposure Estimates'!$C$55:$G$55</c:f>
              <c:numCache>
                <c:formatCode>General</c:formatCode>
                <c:ptCount val="5"/>
                <c:pt idx="0">
                  <c:v>2013</c:v>
                </c:pt>
                <c:pt idx="1">
                  <c:v>2014</c:v>
                </c:pt>
                <c:pt idx="2">
                  <c:v>2015</c:v>
                </c:pt>
                <c:pt idx="3">
                  <c:v>2016</c:v>
                </c:pt>
                <c:pt idx="4">
                  <c:v>2017</c:v>
                </c:pt>
              </c:numCache>
            </c:numRef>
          </c:cat>
          <c:val>
            <c:numRef>
              <c:f>'Statewide Exposure Estimates'!$C$49:$G$49</c:f>
              <c:numCache>
                <c:formatCode>#,##0</c:formatCode>
                <c:ptCount val="5"/>
                <c:pt idx="0">
                  <c:v>230262901.12169597</c:v>
                </c:pt>
                <c:pt idx="1">
                  <c:v>245462439.54346868</c:v>
                </c:pt>
                <c:pt idx="2">
                  <c:v>238320141.15074599</c:v>
                </c:pt>
                <c:pt idx="3">
                  <c:v>229382998.16336468</c:v>
                </c:pt>
                <c:pt idx="4">
                  <c:v>207833658.00745386</c:v>
                </c:pt>
              </c:numCache>
            </c:numRef>
          </c:val>
          <c:smooth val="0"/>
          <c:extLst>
            <c:ext xmlns:c16="http://schemas.microsoft.com/office/drawing/2014/chart" uri="{C3380CC4-5D6E-409C-BE32-E72D297353CC}">
              <c16:uniqueId val="{00000002-EA43-481F-85DE-DF87F2AFEE67}"/>
            </c:ext>
          </c:extLst>
        </c:ser>
        <c:dLbls>
          <c:showLegendKey val="0"/>
          <c:showVal val="0"/>
          <c:showCatName val="0"/>
          <c:showSerName val="0"/>
          <c:showPercent val="0"/>
          <c:showBubbleSize val="0"/>
        </c:dLbls>
        <c:marker val="1"/>
        <c:smooth val="0"/>
        <c:axId val="1441839856"/>
        <c:axId val="1441836528"/>
      </c:lineChart>
      <c:catAx>
        <c:axId val="14418398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41836528"/>
        <c:crosses val="autoZero"/>
        <c:auto val="1"/>
        <c:lblAlgn val="ctr"/>
        <c:lblOffset val="100"/>
        <c:noMultiLvlLbl val="0"/>
      </c:catAx>
      <c:valAx>
        <c:axId val="144183652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41839856"/>
        <c:crosses val="autoZero"/>
        <c:crossBetween val="between"/>
      </c:valAx>
      <c:spPr>
        <a:noFill/>
        <a:ln>
          <a:noFill/>
        </a:ln>
        <a:effectLst/>
      </c:spPr>
    </c:plotArea>
    <c:legend>
      <c:legendPos val="r"/>
      <c:layout>
        <c:manualLayout>
          <c:xMode val="edge"/>
          <c:yMode val="edge"/>
          <c:x val="0.78736549174291071"/>
          <c:y val="0.42005686789151364"/>
          <c:w val="0.19380211654334167"/>
          <c:h val="0.33622849227179935"/>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Annual Fatalities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3952973392450238"/>
          <c:y val="0.17171296296296296"/>
          <c:w val="0.60222508736115588"/>
          <c:h val="0.72088764946048411"/>
        </c:manualLayout>
      </c:layout>
      <c:lineChart>
        <c:grouping val="standard"/>
        <c:varyColors val="0"/>
        <c:ser>
          <c:idx val="1"/>
          <c:order val="0"/>
          <c:tx>
            <c:v>Walking</c:v>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'Statewide Exposure Estimates'!$C$55:$G$55</c:f>
              <c:numCache>
                <c:formatCode>General</c:formatCode>
                <c:ptCount val="5"/>
                <c:pt idx="0">
                  <c:v>2013</c:v>
                </c:pt>
                <c:pt idx="1">
                  <c:v>2014</c:v>
                </c:pt>
                <c:pt idx="2">
                  <c:v>2015</c:v>
                </c:pt>
                <c:pt idx="3">
                  <c:v>2016</c:v>
                </c:pt>
                <c:pt idx="4">
                  <c:v>2017</c:v>
                </c:pt>
              </c:numCache>
            </c:numRef>
          </c:cat>
          <c:val>
            <c:numRef>
              <c:f>'Statewide Exposure Estimates'!$C$26:$G$26</c:f>
              <c:numCache>
                <c:formatCode>General</c:formatCode>
                <c:ptCount val="5"/>
                <c:pt idx="0">
                  <c:v>734</c:v>
                </c:pt>
                <c:pt idx="1">
                  <c:v>709</c:v>
                </c:pt>
                <c:pt idx="2">
                  <c:v>819</c:v>
                </c:pt>
                <c:pt idx="3">
                  <c:v>933</c:v>
                </c:pt>
                <c:pt idx="4">
                  <c:v>940</c:v>
                </c:pt>
              </c:numCache>
            </c:numRef>
          </c:val>
          <c:smooth val="0"/>
          <c:extLst>
            <c:ext xmlns:c16="http://schemas.microsoft.com/office/drawing/2014/chart" uri="{C3380CC4-5D6E-409C-BE32-E72D297353CC}">
              <c16:uniqueId val="{00000000-B751-4931-9ACA-01A3B45A44E4}"/>
            </c:ext>
          </c:extLst>
        </c:ser>
        <c:ser>
          <c:idx val="0"/>
          <c:order val="1"/>
          <c:tx>
            <c:v>Bicycling</c:v>
          </c:tx>
          <c:spPr>
            <a:ln w="28575" cap="rnd">
              <a:solidFill>
                <a:schemeClr val="accent1"/>
              </a:solidFill>
              <a:round/>
            </a:ln>
            <a:effectLst/>
          </c:spPr>
          <c:marker>
            <c:symbol val="square"/>
            <c:size val="5"/>
            <c:spPr>
              <a:solidFill>
                <a:schemeClr val="accent1"/>
              </a:solidFill>
              <a:ln w="9525">
                <a:solidFill>
                  <a:schemeClr val="accent1"/>
                </a:solidFill>
              </a:ln>
              <a:effectLst/>
            </c:spPr>
          </c:marker>
          <c:cat>
            <c:numRef>
              <c:f>'Statewide Exposure Estimates'!$C$55:$G$55</c:f>
              <c:numCache>
                <c:formatCode>General</c:formatCode>
                <c:ptCount val="5"/>
                <c:pt idx="0">
                  <c:v>2013</c:v>
                </c:pt>
                <c:pt idx="1">
                  <c:v>2014</c:v>
                </c:pt>
                <c:pt idx="2">
                  <c:v>2015</c:v>
                </c:pt>
                <c:pt idx="3">
                  <c:v>2016</c:v>
                </c:pt>
                <c:pt idx="4">
                  <c:v>2017</c:v>
                </c:pt>
              </c:numCache>
            </c:numRef>
          </c:cat>
          <c:val>
            <c:numRef>
              <c:f>'Statewide Exposure Estimates'!$C$50:$G$50</c:f>
              <c:numCache>
                <c:formatCode>General</c:formatCode>
                <c:ptCount val="5"/>
                <c:pt idx="0">
                  <c:v>147</c:v>
                </c:pt>
                <c:pt idx="1">
                  <c:v>129</c:v>
                </c:pt>
                <c:pt idx="2">
                  <c:v>136</c:v>
                </c:pt>
                <c:pt idx="3">
                  <c:v>154</c:v>
                </c:pt>
                <c:pt idx="4">
                  <c:v>145</c:v>
                </c:pt>
              </c:numCache>
            </c:numRef>
          </c:val>
          <c:smooth val="0"/>
          <c:extLst>
            <c:ext xmlns:c16="http://schemas.microsoft.com/office/drawing/2014/chart" uri="{C3380CC4-5D6E-409C-BE32-E72D297353CC}">
              <c16:uniqueId val="{00000001-B751-4931-9ACA-01A3B45A44E4}"/>
            </c:ext>
          </c:extLst>
        </c:ser>
        <c:ser>
          <c:idx val="2"/>
          <c:order val="2"/>
          <c:tx>
            <c:v>Non-Motorized</c:v>
          </c:tx>
          <c:spPr>
            <a:ln w="28575" cap="rnd">
              <a:solidFill>
                <a:schemeClr val="accent6"/>
              </a:solidFill>
              <a:round/>
            </a:ln>
            <a:effectLst/>
          </c:spPr>
          <c:marker>
            <c:symbol val="triangle"/>
            <c:size val="5"/>
            <c:spPr>
              <a:solidFill>
                <a:schemeClr val="accent3"/>
              </a:solidFill>
              <a:ln w="9525">
                <a:solidFill>
                  <a:schemeClr val="accent6"/>
                </a:solidFill>
              </a:ln>
              <a:effectLst/>
            </c:spPr>
          </c:marker>
          <c:cat>
            <c:numRef>
              <c:f>'Statewide Exposure Estimates'!$C$55:$G$55</c:f>
              <c:numCache>
                <c:formatCode>General</c:formatCode>
                <c:ptCount val="5"/>
                <c:pt idx="0">
                  <c:v>2013</c:v>
                </c:pt>
                <c:pt idx="1">
                  <c:v>2014</c:v>
                </c:pt>
                <c:pt idx="2">
                  <c:v>2015</c:v>
                </c:pt>
                <c:pt idx="3">
                  <c:v>2016</c:v>
                </c:pt>
                <c:pt idx="4">
                  <c:v>2017</c:v>
                </c:pt>
              </c:numCache>
            </c:numRef>
          </c:cat>
          <c:val>
            <c:numRef>
              <c:f>'Statewide Exposure Estimates'!$C$59:$G$59</c:f>
              <c:numCache>
                <c:formatCode>General</c:formatCode>
                <c:ptCount val="5"/>
                <c:pt idx="0">
                  <c:v>881</c:v>
                </c:pt>
                <c:pt idx="1">
                  <c:v>838</c:v>
                </c:pt>
                <c:pt idx="2">
                  <c:v>955</c:v>
                </c:pt>
                <c:pt idx="3">
                  <c:v>1087</c:v>
                </c:pt>
                <c:pt idx="4">
                  <c:v>1085</c:v>
                </c:pt>
              </c:numCache>
            </c:numRef>
          </c:val>
          <c:smooth val="0"/>
          <c:extLst>
            <c:ext xmlns:c16="http://schemas.microsoft.com/office/drawing/2014/chart" uri="{C3380CC4-5D6E-409C-BE32-E72D297353CC}">
              <c16:uniqueId val="{00000002-B751-4931-9ACA-01A3B45A44E4}"/>
            </c:ext>
          </c:extLst>
        </c:ser>
        <c:dLbls>
          <c:showLegendKey val="0"/>
          <c:showVal val="0"/>
          <c:showCatName val="0"/>
          <c:showSerName val="0"/>
          <c:showPercent val="0"/>
          <c:showBubbleSize val="0"/>
        </c:dLbls>
        <c:marker val="1"/>
        <c:smooth val="0"/>
        <c:axId val="1441839856"/>
        <c:axId val="1441836528"/>
      </c:lineChart>
      <c:catAx>
        <c:axId val="14418398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41836528"/>
        <c:crosses val="autoZero"/>
        <c:auto val="1"/>
        <c:lblAlgn val="ctr"/>
        <c:lblOffset val="100"/>
        <c:noMultiLvlLbl val="0"/>
      </c:catAx>
      <c:valAx>
        <c:axId val="144183652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41839856"/>
        <c:crosses val="autoZero"/>
        <c:crossBetween val="between"/>
      </c:valAx>
      <c:spPr>
        <a:noFill/>
        <a:ln>
          <a:noFill/>
        </a:ln>
        <a:effectLst/>
      </c:spPr>
    </c:plotArea>
    <c:legend>
      <c:legendPos val="r"/>
      <c:layout>
        <c:manualLayout>
          <c:xMode val="edge"/>
          <c:yMode val="edge"/>
          <c:x val="0.76137460156661707"/>
          <c:y val="0.34005704286964128"/>
          <c:w val="0.21979299371204328"/>
          <c:h val="0.4117840769903762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Annual Risk - Fatalities/Million Hours of Travel</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3952973392450238"/>
          <c:y val="0.17171296296296296"/>
          <c:w val="0.60222508736115588"/>
          <c:h val="0.72088764946048411"/>
        </c:manualLayout>
      </c:layout>
      <c:lineChart>
        <c:grouping val="standard"/>
        <c:varyColors val="0"/>
        <c:ser>
          <c:idx val="1"/>
          <c:order val="0"/>
          <c:tx>
            <c:v>Walking</c:v>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'Statewide Exposure Estimates'!$C$55:$G$55</c:f>
              <c:numCache>
                <c:formatCode>General</c:formatCode>
                <c:ptCount val="5"/>
                <c:pt idx="0">
                  <c:v>2013</c:v>
                </c:pt>
                <c:pt idx="1">
                  <c:v>2014</c:v>
                </c:pt>
                <c:pt idx="2">
                  <c:v>2015</c:v>
                </c:pt>
                <c:pt idx="3">
                  <c:v>2016</c:v>
                </c:pt>
                <c:pt idx="4">
                  <c:v>2017</c:v>
                </c:pt>
              </c:numCache>
            </c:numRef>
          </c:cat>
          <c:val>
            <c:numRef>
              <c:f>'Statewide Exposure Estimates'!$C$27:$G$27</c:f>
              <c:numCache>
                <c:formatCode>0.000</c:formatCode>
                <c:ptCount val="5"/>
                <c:pt idx="0">
                  <c:v>0.49287262082648853</c:v>
                </c:pt>
                <c:pt idx="1">
                  <c:v>0.4601782549180905</c:v>
                </c:pt>
                <c:pt idx="2">
                  <c:v>0.51965573640291551</c:v>
                </c:pt>
                <c:pt idx="3">
                  <c:v>0.58143522176900941</c:v>
                </c:pt>
                <c:pt idx="4">
                  <c:v>0.59170184133974535</c:v>
                </c:pt>
              </c:numCache>
            </c:numRef>
          </c:val>
          <c:smooth val="0"/>
          <c:extLst>
            <c:ext xmlns:c16="http://schemas.microsoft.com/office/drawing/2014/chart" uri="{C3380CC4-5D6E-409C-BE32-E72D297353CC}">
              <c16:uniqueId val="{00000000-E751-42DB-B25C-D3F4EB677925}"/>
            </c:ext>
          </c:extLst>
        </c:ser>
        <c:ser>
          <c:idx val="0"/>
          <c:order val="1"/>
          <c:tx>
            <c:v>Bicycling</c:v>
          </c:tx>
          <c:spPr>
            <a:ln w="28575" cap="rnd">
              <a:solidFill>
                <a:schemeClr val="accent1"/>
              </a:solidFill>
              <a:round/>
            </a:ln>
            <a:effectLst/>
          </c:spPr>
          <c:marker>
            <c:symbol val="square"/>
            <c:size val="5"/>
            <c:spPr>
              <a:solidFill>
                <a:schemeClr val="accent1"/>
              </a:solidFill>
              <a:ln w="9525">
                <a:solidFill>
                  <a:schemeClr val="accent1"/>
                </a:solidFill>
              </a:ln>
              <a:effectLst/>
            </c:spPr>
          </c:marker>
          <c:cat>
            <c:numRef>
              <c:f>'Statewide Exposure Estimates'!$C$55:$G$55</c:f>
              <c:numCache>
                <c:formatCode>General</c:formatCode>
                <c:ptCount val="5"/>
                <c:pt idx="0">
                  <c:v>2013</c:v>
                </c:pt>
                <c:pt idx="1">
                  <c:v>2014</c:v>
                </c:pt>
                <c:pt idx="2">
                  <c:v>2015</c:v>
                </c:pt>
                <c:pt idx="3">
                  <c:v>2016</c:v>
                </c:pt>
                <c:pt idx="4">
                  <c:v>2017</c:v>
                </c:pt>
              </c:numCache>
            </c:numRef>
          </c:cat>
          <c:val>
            <c:numRef>
              <c:f>'Statewide Exposure Estimates'!$C$51:$G$51</c:f>
              <c:numCache>
                <c:formatCode>0.000</c:formatCode>
                <c:ptCount val="5"/>
                <c:pt idx="0">
                  <c:v>0.63840071189891423</c:v>
                </c:pt>
                <c:pt idx="1">
                  <c:v>0.52553865365277408</c:v>
                </c:pt>
                <c:pt idx="2">
                  <c:v>0.57066095774916126</c:v>
                </c:pt>
                <c:pt idx="3">
                  <c:v>0.67136623565414588</c:v>
                </c:pt>
                <c:pt idx="4">
                  <c:v>0.69767332870982635</c:v>
                </c:pt>
              </c:numCache>
            </c:numRef>
          </c:val>
          <c:smooth val="0"/>
          <c:extLst>
            <c:ext xmlns:c16="http://schemas.microsoft.com/office/drawing/2014/chart" uri="{C3380CC4-5D6E-409C-BE32-E72D297353CC}">
              <c16:uniqueId val="{00000001-E751-42DB-B25C-D3F4EB677925}"/>
            </c:ext>
          </c:extLst>
        </c:ser>
        <c:ser>
          <c:idx val="2"/>
          <c:order val="2"/>
          <c:tx>
            <c:v>Non-Motorized</c:v>
          </c:tx>
          <c:spPr>
            <a:ln w="28575" cap="rnd">
              <a:solidFill>
                <a:schemeClr val="accent6"/>
              </a:solidFill>
              <a:round/>
            </a:ln>
            <a:effectLst/>
          </c:spPr>
          <c:marker>
            <c:symbol val="triangle"/>
            <c:size val="5"/>
            <c:spPr>
              <a:solidFill>
                <a:schemeClr val="accent3"/>
              </a:solidFill>
              <a:ln w="9525">
                <a:solidFill>
                  <a:schemeClr val="accent6"/>
                </a:solidFill>
              </a:ln>
              <a:effectLst/>
            </c:spPr>
          </c:marker>
          <c:cat>
            <c:numRef>
              <c:f>'Statewide Exposure Estimates'!$C$55:$G$55</c:f>
              <c:numCache>
                <c:formatCode>General</c:formatCode>
                <c:ptCount val="5"/>
                <c:pt idx="0">
                  <c:v>2013</c:v>
                </c:pt>
                <c:pt idx="1">
                  <c:v>2014</c:v>
                </c:pt>
                <c:pt idx="2">
                  <c:v>2015</c:v>
                </c:pt>
                <c:pt idx="3">
                  <c:v>2016</c:v>
                </c:pt>
                <c:pt idx="4">
                  <c:v>2017</c:v>
                </c:pt>
              </c:numCache>
            </c:numRef>
          </c:cat>
          <c:val>
            <c:numRef>
              <c:f>'Statewide Exposure Estimates'!$C$60:$G$60</c:f>
              <c:numCache>
                <c:formatCode>0.000</c:formatCode>
                <c:ptCount val="5"/>
                <c:pt idx="0">
                  <c:v>0.51236077796214607</c:v>
                </c:pt>
                <c:pt idx="1">
                  <c:v>0.46916033680115488</c:v>
                </c:pt>
                <c:pt idx="2">
                  <c:v>0.52635537029261947</c:v>
                </c:pt>
                <c:pt idx="3">
                  <c:v>0.59268291805745443</c:v>
                </c:pt>
                <c:pt idx="4">
                  <c:v>0.60396167432088421</c:v>
                </c:pt>
              </c:numCache>
            </c:numRef>
          </c:val>
          <c:smooth val="0"/>
          <c:extLst>
            <c:ext xmlns:c16="http://schemas.microsoft.com/office/drawing/2014/chart" uri="{C3380CC4-5D6E-409C-BE32-E72D297353CC}">
              <c16:uniqueId val="{00000002-E751-42DB-B25C-D3F4EB677925}"/>
            </c:ext>
          </c:extLst>
        </c:ser>
        <c:dLbls>
          <c:showLegendKey val="0"/>
          <c:showVal val="0"/>
          <c:showCatName val="0"/>
          <c:showSerName val="0"/>
          <c:showPercent val="0"/>
          <c:showBubbleSize val="0"/>
        </c:dLbls>
        <c:marker val="1"/>
        <c:smooth val="0"/>
        <c:axId val="1441839856"/>
        <c:axId val="1441836528"/>
      </c:lineChart>
      <c:catAx>
        <c:axId val="14418398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41836528"/>
        <c:crosses val="autoZero"/>
        <c:auto val="1"/>
        <c:lblAlgn val="ctr"/>
        <c:lblOffset val="100"/>
        <c:noMultiLvlLbl val="0"/>
      </c:catAx>
      <c:valAx>
        <c:axId val="1441836528"/>
        <c:scaling>
          <c:orientation val="minMax"/>
        </c:scaling>
        <c:delete val="0"/>
        <c:axPos val="l"/>
        <c:majorGridlines>
          <c:spPr>
            <a:ln w="9525" cap="flat" cmpd="sng" algn="ctr">
              <a:solidFill>
                <a:schemeClr val="tx1">
                  <a:lumMod val="15000"/>
                  <a:lumOff val="85000"/>
                </a:schemeClr>
              </a:solidFill>
              <a:round/>
            </a:ln>
            <a:effectLst/>
          </c:spPr>
        </c:majorGridlines>
        <c:numFmt formatCode="0.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41839856"/>
        <c:crosses val="autoZero"/>
        <c:crossBetween val="between"/>
      </c:valAx>
      <c:spPr>
        <a:noFill/>
        <a:ln>
          <a:noFill/>
        </a:ln>
        <a:effectLst/>
      </c:spPr>
    </c:plotArea>
    <c:legend>
      <c:legendPos val="r"/>
      <c:layout>
        <c:manualLayout>
          <c:xMode val="edge"/>
          <c:yMode val="edge"/>
          <c:x val="0.76137460156661707"/>
          <c:y val="0.34005704286964128"/>
          <c:w val="0.21979299371204328"/>
          <c:h val="0.4117840769903762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Annual Trips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1"/>
          <c:order val="0"/>
          <c:tx>
            <c:v>Walking</c:v>
          </c:tx>
          <c:spPr>
            <a:pattFill prst="trellis">
              <a:fgClr>
                <a:schemeClr val="accent2"/>
              </a:fgClr>
              <a:bgClr>
                <a:schemeClr val="bg1"/>
              </a:bgClr>
            </a:pattFill>
            <a:ln>
              <a:noFill/>
            </a:ln>
            <a:effectLst/>
          </c:spPr>
          <c:invertIfNegative val="0"/>
          <c:cat>
            <c:numRef>
              <c:f>'Statewide Exposure Estimates'!$C$7:$G$7</c:f>
              <c:numCache>
                <c:formatCode>General</c:formatCode>
                <c:ptCount val="5"/>
                <c:pt idx="0">
                  <c:v>2013</c:v>
                </c:pt>
                <c:pt idx="1">
                  <c:v>2014</c:v>
                </c:pt>
                <c:pt idx="2">
                  <c:v>2015</c:v>
                </c:pt>
                <c:pt idx="3">
                  <c:v>2016</c:v>
                </c:pt>
                <c:pt idx="4">
                  <c:v>2017</c:v>
                </c:pt>
              </c:numCache>
            </c:numRef>
          </c:cat>
          <c:val>
            <c:numRef>
              <c:f>'Statewide Exposure Estimates'!$C$17:$G$17</c:f>
              <c:numCache>
                <c:formatCode>#,##0</c:formatCode>
                <c:ptCount val="5"/>
                <c:pt idx="0">
                  <c:v>5351536820.9171104</c:v>
                </c:pt>
                <c:pt idx="1">
                  <c:v>5536525366.1209002</c:v>
                </c:pt>
                <c:pt idx="2">
                  <c:v>5663505513.9220867</c:v>
                </c:pt>
                <c:pt idx="3">
                  <c:v>5766302992.377696</c:v>
                </c:pt>
                <c:pt idx="4">
                  <c:v>5708763932.0093203</c:v>
                </c:pt>
              </c:numCache>
            </c:numRef>
          </c:val>
          <c:extLst>
            <c:ext xmlns:c16="http://schemas.microsoft.com/office/drawing/2014/chart" uri="{C3380CC4-5D6E-409C-BE32-E72D297353CC}">
              <c16:uniqueId val="{00000000-B7AD-49C2-9E67-F0D4409479F4}"/>
            </c:ext>
          </c:extLst>
        </c:ser>
        <c:ser>
          <c:idx val="3"/>
          <c:order val="1"/>
          <c:tx>
            <c:v>Bicycling</c:v>
          </c:tx>
          <c:spPr>
            <a:solidFill>
              <a:schemeClr val="accent4"/>
            </a:solidFill>
            <a:ln>
              <a:noFill/>
            </a:ln>
            <a:effectLst/>
          </c:spPr>
          <c:invertIfNegative val="0"/>
          <c:cat>
            <c:numRef>
              <c:f>'Statewide Exposure Estimates'!$C$7:$G$7</c:f>
              <c:numCache>
                <c:formatCode>General</c:formatCode>
                <c:ptCount val="5"/>
                <c:pt idx="0">
                  <c:v>2013</c:v>
                </c:pt>
                <c:pt idx="1">
                  <c:v>2014</c:v>
                </c:pt>
                <c:pt idx="2">
                  <c:v>2015</c:v>
                </c:pt>
                <c:pt idx="3">
                  <c:v>2016</c:v>
                </c:pt>
                <c:pt idx="4">
                  <c:v>2017</c:v>
                </c:pt>
              </c:numCache>
            </c:numRef>
          </c:cat>
          <c:val>
            <c:numRef>
              <c:f>'Statewide Exposure Estimates'!$C$41:$G$41</c:f>
              <c:numCache>
                <c:formatCode>#,##0</c:formatCode>
                <c:ptCount val="5"/>
                <c:pt idx="0">
                  <c:v>645821812.14255333</c:v>
                </c:pt>
                <c:pt idx="1">
                  <c:v>688452185.50908911</c:v>
                </c:pt>
                <c:pt idx="2">
                  <c:v>668420074.09044075</c:v>
                </c:pt>
                <c:pt idx="3">
                  <c:v>643353935.11898196</c:v>
                </c:pt>
                <c:pt idx="4">
                  <c:v>582914177.59759414</c:v>
                </c:pt>
              </c:numCache>
            </c:numRef>
          </c:val>
          <c:extLst>
            <c:ext xmlns:c16="http://schemas.microsoft.com/office/drawing/2014/chart" uri="{C3380CC4-5D6E-409C-BE32-E72D297353CC}">
              <c16:uniqueId val="{00000001-B7AD-49C2-9E67-F0D4409479F4}"/>
            </c:ext>
          </c:extLst>
        </c:ser>
        <c:dLbls>
          <c:showLegendKey val="0"/>
          <c:showVal val="0"/>
          <c:showCatName val="0"/>
          <c:showSerName val="0"/>
          <c:showPercent val="0"/>
          <c:showBubbleSize val="0"/>
        </c:dLbls>
        <c:gapWidth val="150"/>
        <c:overlap val="100"/>
        <c:axId val="1122483952"/>
        <c:axId val="1122486032"/>
      </c:barChart>
      <c:catAx>
        <c:axId val="11224839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22486032"/>
        <c:crosses val="autoZero"/>
        <c:auto val="1"/>
        <c:lblAlgn val="ctr"/>
        <c:lblOffset val="100"/>
        <c:noMultiLvlLbl val="0"/>
      </c:catAx>
      <c:valAx>
        <c:axId val="112248603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2248395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Annual Miles of Travel</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1"/>
          <c:order val="0"/>
          <c:tx>
            <c:v>Walking</c:v>
          </c:tx>
          <c:spPr>
            <a:pattFill prst="trellis">
              <a:fgClr>
                <a:schemeClr val="accent2"/>
              </a:fgClr>
              <a:bgClr>
                <a:schemeClr val="bg1"/>
              </a:bgClr>
            </a:pattFill>
            <a:ln>
              <a:noFill/>
            </a:ln>
            <a:effectLst/>
          </c:spPr>
          <c:invertIfNegative val="0"/>
          <c:cat>
            <c:numRef>
              <c:f>'Statewide Exposure Estimates'!$C$7:$G$7</c:f>
              <c:numCache>
                <c:formatCode>General</c:formatCode>
                <c:ptCount val="5"/>
                <c:pt idx="0">
                  <c:v>2013</c:v>
                </c:pt>
                <c:pt idx="1">
                  <c:v>2014</c:v>
                </c:pt>
                <c:pt idx="2">
                  <c:v>2015</c:v>
                </c:pt>
                <c:pt idx="3">
                  <c:v>2016</c:v>
                </c:pt>
                <c:pt idx="4">
                  <c:v>2017</c:v>
                </c:pt>
              </c:numCache>
            </c:numRef>
          </c:cat>
          <c:val>
            <c:numRef>
              <c:f>'Statewide Exposure Estimates'!$C$21:$G$21</c:f>
              <c:numCache>
                <c:formatCode>#,##0</c:formatCode>
                <c:ptCount val="5"/>
                <c:pt idx="0">
                  <c:v>5132498375.9907932</c:v>
                </c:pt>
                <c:pt idx="1">
                  <c:v>5309915338.5583115</c:v>
                </c:pt>
                <c:pt idx="2">
                  <c:v>5431698187.8933506</c:v>
                </c:pt>
                <c:pt idx="3">
                  <c:v>5530288164.7327414</c:v>
                </c:pt>
                <c:pt idx="4">
                  <c:v>5475104178.5659199</c:v>
                </c:pt>
              </c:numCache>
            </c:numRef>
          </c:val>
          <c:extLst>
            <c:ext xmlns:c16="http://schemas.microsoft.com/office/drawing/2014/chart" uri="{C3380CC4-5D6E-409C-BE32-E72D297353CC}">
              <c16:uniqueId val="{00000000-AC8A-46CD-8C16-18FDB67A31D8}"/>
            </c:ext>
          </c:extLst>
        </c:ser>
        <c:ser>
          <c:idx val="3"/>
          <c:order val="1"/>
          <c:tx>
            <c:v>Bicycling</c:v>
          </c:tx>
          <c:spPr>
            <a:solidFill>
              <a:schemeClr val="accent4"/>
            </a:solidFill>
            <a:ln>
              <a:noFill/>
            </a:ln>
            <a:effectLst/>
          </c:spPr>
          <c:invertIfNegative val="0"/>
          <c:cat>
            <c:numRef>
              <c:f>'Statewide Exposure Estimates'!$C$7:$G$7</c:f>
              <c:numCache>
                <c:formatCode>General</c:formatCode>
                <c:ptCount val="5"/>
                <c:pt idx="0">
                  <c:v>2013</c:v>
                </c:pt>
                <c:pt idx="1">
                  <c:v>2014</c:v>
                </c:pt>
                <c:pt idx="2">
                  <c:v>2015</c:v>
                </c:pt>
                <c:pt idx="3">
                  <c:v>2016</c:v>
                </c:pt>
                <c:pt idx="4">
                  <c:v>2017</c:v>
                </c:pt>
              </c:numCache>
            </c:numRef>
          </c:cat>
          <c:val>
            <c:numRef>
              <c:f>'Statewide Exposure Estimates'!$C$45:$G$45</c:f>
              <c:numCache>
                <c:formatCode>#,##0</c:formatCode>
                <c:ptCount val="5"/>
                <c:pt idx="0">
                  <c:v>1458296059.6950591</c:v>
                </c:pt>
                <c:pt idx="1">
                  <c:v>1554557449.9653926</c:v>
                </c:pt>
                <c:pt idx="2">
                  <c:v>1509323999.1900585</c:v>
                </c:pt>
                <c:pt idx="3">
                  <c:v>1452723477.1783018</c:v>
                </c:pt>
                <c:pt idx="4">
                  <c:v>1316247658.949187</c:v>
                </c:pt>
              </c:numCache>
            </c:numRef>
          </c:val>
          <c:extLst>
            <c:ext xmlns:c16="http://schemas.microsoft.com/office/drawing/2014/chart" uri="{C3380CC4-5D6E-409C-BE32-E72D297353CC}">
              <c16:uniqueId val="{00000001-AC8A-46CD-8C16-18FDB67A31D8}"/>
            </c:ext>
          </c:extLst>
        </c:ser>
        <c:dLbls>
          <c:showLegendKey val="0"/>
          <c:showVal val="0"/>
          <c:showCatName val="0"/>
          <c:showSerName val="0"/>
          <c:showPercent val="0"/>
          <c:showBubbleSize val="0"/>
        </c:dLbls>
        <c:gapWidth val="150"/>
        <c:overlap val="100"/>
        <c:axId val="1122483952"/>
        <c:axId val="1122486032"/>
      </c:barChart>
      <c:catAx>
        <c:axId val="11224839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22486032"/>
        <c:crosses val="autoZero"/>
        <c:auto val="1"/>
        <c:lblAlgn val="ctr"/>
        <c:lblOffset val="100"/>
        <c:noMultiLvlLbl val="0"/>
      </c:catAx>
      <c:valAx>
        <c:axId val="112248603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2248395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Annual Hours of Travel</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1"/>
          <c:order val="0"/>
          <c:tx>
            <c:v>Walking</c:v>
          </c:tx>
          <c:spPr>
            <a:pattFill prst="trellis">
              <a:fgClr>
                <a:schemeClr val="accent2"/>
              </a:fgClr>
              <a:bgClr>
                <a:schemeClr val="bg1"/>
              </a:bgClr>
            </a:pattFill>
            <a:ln>
              <a:noFill/>
            </a:ln>
            <a:effectLst/>
          </c:spPr>
          <c:invertIfNegative val="0"/>
          <c:cat>
            <c:numRef>
              <c:f>'Statewide Exposure Estimates'!$C$7:$G$7</c:f>
              <c:numCache>
                <c:formatCode>General</c:formatCode>
                <c:ptCount val="5"/>
                <c:pt idx="0">
                  <c:v>2013</c:v>
                </c:pt>
                <c:pt idx="1">
                  <c:v>2014</c:v>
                </c:pt>
                <c:pt idx="2">
                  <c:v>2015</c:v>
                </c:pt>
                <c:pt idx="3">
                  <c:v>2016</c:v>
                </c:pt>
                <c:pt idx="4">
                  <c:v>2017</c:v>
                </c:pt>
              </c:numCache>
            </c:numRef>
          </c:cat>
          <c:val>
            <c:numRef>
              <c:f>'Statewide Exposure Estimates'!$C$25:$G$25</c:f>
              <c:numCache>
                <c:formatCode>#,##0</c:formatCode>
                <c:ptCount val="5"/>
                <c:pt idx="0">
                  <c:v>1489228593.727056</c:v>
                </c:pt>
                <c:pt idx="1">
                  <c:v>1540707307.2720451</c:v>
                </c:pt>
                <c:pt idx="2">
                  <c:v>1576043412.2582026</c:v>
                </c:pt>
                <c:pt idx="3">
                  <c:v>1604649950.7913523</c:v>
                </c:pt>
                <c:pt idx="4">
                  <c:v>1588637949.5991251</c:v>
                </c:pt>
              </c:numCache>
            </c:numRef>
          </c:val>
          <c:extLst>
            <c:ext xmlns:c16="http://schemas.microsoft.com/office/drawing/2014/chart" uri="{C3380CC4-5D6E-409C-BE32-E72D297353CC}">
              <c16:uniqueId val="{00000000-6304-43EC-9074-CB5CD7A35E7F}"/>
            </c:ext>
          </c:extLst>
        </c:ser>
        <c:ser>
          <c:idx val="3"/>
          <c:order val="1"/>
          <c:tx>
            <c:v>Bicycling</c:v>
          </c:tx>
          <c:spPr>
            <a:solidFill>
              <a:schemeClr val="accent4"/>
            </a:solidFill>
            <a:ln>
              <a:noFill/>
            </a:ln>
            <a:effectLst/>
          </c:spPr>
          <c:invertIfNegative val="0"/>
          <c:cat>
            <c:numRef>
              <c:f>'Statewide Exposure Estimates'!$C$7:$G$7</c:f>
              <c:numCache>
                <c:formatCode>General</c:formatCode>
                <c:ptCount val="5"/>
                <c:pt idx="0">
                  <c:v>2013</c:v>
                </c:pt>
                <c:pt idx="1">
                  <c:v>2014</c:v>
                </c:pt>
                <c:pt idx="2">
                  <c:v>2015</c:v>
                </c:pt>
                <c:pt idx="3">
                  <c:v>2016</c:v>
                </c:pt>
                <c:pt idx="4">
                  <c:v>2017</c:v>
                </c:pt>
              </c:numCache>
            </c:numRef>
          </c:cat>
          <c:val>
            <c:numRef>
              <c:f>'Statewide Exposure Estimates'!$C$49:$G$49</c:f>
              <c:numCache>
                <c:formatCode>#,##0</c:formatCode>
                <c:ptCount val="5"/>
                <c:pt idx="0">
                  <c:v>230262901.12169597</c:v>
                </c:pt>
                <c:pt idx="1">
                  <c:v>245462439.54346868</c:v>
                </c:pt>
                <c:pt idx="2">
                  <c:v>238320141.15074599</c:v>
                </c:pt>
                <c:pt idx="3">
                  <c:v>229382998.16336468</c:v>
                </c:pt>
                <c:pt idx="4">
                  <c:v>207833658.00745386</c:v>
                </c:pt>
              </c:numCache>
            </c:numRef>
          </c:val>
          <c:extLst>
            <c:ext xmlns:c16="http://schemas.microsoft.com/office/drawing/2014/chart" uri="{C3380CC4-5D6E-409C-BE32-E72D297353CC}">
              <c16:uniqueId val="{00000001-6304-43EC-9074-CB5CD7A35E7F}"/>
            </c:ext>
          </c:extLst>
        </c:ser>
        <c:dLbls>
          <c:showLegendKey val="0"/>
          <c:showVal val="0"/>
          <c:showCatName val="0"/>
          <c:showSerName val="0"/>
          <c:showPercent val="0"/>
          <c:showBubbleSize val="0"/>
        </c:dLbls>
        <c:gapWidth val="150"/>
        <c:overlap val="100"/>
        <c:axId val="1122483952"/>
        <c:axId val="1122486032"/>
      </c:barChart>
      <c:catAx>
        <c:axId val="11224839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22486032"/>
        <c:crosses val="autoZero"/>
        <c:auto val="1"/>
        <c:lblAlgn val="ctr"/>
        <c:lblOffset val="100"/>
        <c:noMultiLvlLbl val="0"/>
      </c:catAx>
      <c:valAx>
        <c:axId val="112248603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2248395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Annual Non-Motorized</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3952973392450238"/>
          <c:y val="0.17171296296296296"/>
          <c:w val="0.60222508736115588"/>
          <c:h val="0.72088764946048411"/>
        </c:manualLayout>
      </c:layout>
      <c:lineChart>
        <c:grouping val="standard"/>
        <c:varyColors val="0"/>
        <c:ser>
          <c:idx val="1"/>
          <c:order val="0"/>
          <c:tx>
            <c:v>Trips</c:v>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'MPO Area Exposure Estimates'!$C$57:$G$57</c:f>
              <c:numCache>
                <c:formatCode>General</c:formatCode>
                <c:ptCount val="5"/>
                <c:pt idx="0">
                  <c:v>2013</c:v>
                </c:pt>
                <c:pt idx="1">
                  <c:v>2014</c:v>
                </c:pt>
                <c:pt idx="2">
                  <c:v>2015</c:v>
                </c:pt>
                <c:pt idx="3">
                  <c:v>2016</c:v>
                </c:pt>
                <c:pt idx="4">
                  <c:v>2017</c:v>
                </c:pt>
              </c:numCache>
            </c:numRef>
          </c:cat>
          <c:val>
            <c:numRef>
              <c:f>'MPO Area Exposure Estimates'!$C$58:$G$58</c:f>
              <c:numCache>
                <c:formatCode>#,##0</c:formatCode>
                <c:ptCount val="5"/>
                <c:pt idx="0">
                  <c:v>1268585836.6164846</c:v>
                </c:pt>
                <c:pt idx="1">
                  <c:v>1311221629.3065796</c:v>
                </c:pt>
                <c:pt idx="2">
                  <c:v>1384676243.8255081</c:v>
                </c:pt>
                <c:pt idx="3">
                  <c:v>1438737147.0930126</c:v>
                </c:pt>
                <c:pt idx="4">
                  <c:v>1490164625.8316529</c:v>
                </c:pt>
              </c:numCache>
            </c:numRef>
          </c:val>
          <c:smooth val="0"/>
          <c:extLst>
            <c:ext xmlns:c16="http://schemas.microsoft.com/office/drawing/2014/chart" uri="{C3380CC4-5D6E-409C-BE32-E72D297353CC}">
              <c16:uniqueId val="{00000000-5DFB-44D9-B777-D113C491CE37}"/>
            </c:ext>
          </c:extLst>
        </c:ser>
        <c:ser>
          <c:idx val="0"/>
          <c:order val="1"/>
          <c:tx>
            <c:v>Miles of Travel</c:v>
          </c:tx>
          <c:spPr>
            <a:ln w="28575" cap="rnd">
              <a:solidFill>
                <a:schemeClr val="accent1"/>
              </a:solidFill>
              <a:round/>
            </a:ln>
            <a:effectLst/>
          </c:spPr>
          <c:marker>
            <c:symbol val="square"/>
            <c:size val="5"/>
            <c:spPr>
              <a:solidFill>
                <a:schemeClr val="accent1"/>
              </a:solidFill>
              <a:ln w="9525">
                <a:solidFill>
                  <a:schemeClr val="accent1"/>
                </a:solidFill>
              </a:ln>
              <a:effectLst/>
            </c:spPr>
          </c:marker>
          <c:cat>
            <c:numRef>
              <c:f>'MPO Area Exposure Estimates'!$C$57:$G$57</c:f>
              <c:numCache>
                <c:formatCode>General</c:formatCode>
                <c:ptCount val="5"/>
                <c:pt idx="0">
                  <c:v>2013</c:v>
                </c:pt>
                <c:pt idx="1">
                  <c:v>2014</c:v>
                </c:pt>
                <c:pt idx="2">
                  <c:v>2015</c:v>
                </c:pt>
                <c:pt idx="3">
                  <c:v>2016</c:v>
                </c:pt>
                <c:pt idx="4">
                  <c:v>2017</c:v>
                </c:pt>
              </c:numCache>
            </c:numRef>
          </c:cat>
          <c:val>
            <c:numRef>
              <c:f>'MPO Area Exposure Estimates'!$C$59:$G$59</c:f>
              <c:numCache>
                <c:formatCode>#,##0</c:formatCode>
                <c:ptCount val="5"/>
                <c:pt idx="0">
                  <c:v>1546927580.0698984</c:v>
                </c:pt>
                <c:pt idx="1">
                  <c:v>1610678791.5461097</c:v>
                </c:pt>
                <c:pt idx="2">
                  <c:v>1708252088.7030592</c:v>
                </c:pt>
                <c:pt idx="3">
                  <c:v>1783930253.1725316</c:v>
                </c:pt>
                <c:pt idx="4">
                  <c:v>1858859616.6593704</c:v>
                </c:pt>
              </c:numCache>
            </c:numRef>
          </c:val>
          <c:smooth val="0"/>
          <c:extLst>
            <c:ext xmlns:c16="http://schemas.microsoft.com/office/drawing/2014/chart" uri="{C3380CC4-5D6E-409C-BE32-E72D297353CC}">
              <c16:uniqueId val="{00000001-5DFB-44D9-B777-D113C491CE37}"/>
            </c:ext>
          </c:extLst>
        </c:ser>
        <c:ser>
          <c:idx val="2"/>
          <c:order val="2"/>
          <c:tx>
            <c:v>Hours of Travel</c:v>
          </c:tx>
          <c:spPr>
            <a:ln w="28575" cap="rnd">
              <a:solidFill>
                <a:schemeClr val="accent6"/>
              </a:solidFill>
              <a:round/>
            </a:ln>
            <a:effectLst/>
          </c:spPr>
          <c:marker>
            <c:symbol val="triangle"/>
            <c:size val="5"/>
            <c:spPr>
              <a:solidFill>
                <a:schemeClr val="accent3"/>
              </a:solidFill>
              <a:ln w="9525">
                <a:solidFill>
                  <a:schemeClr val="accent6"/>
                </a:solidFill>
              </a:ln>
              <a:effectLst/>
            </c:spPr>
          </c:marker>
          <c:cat>
            <c:numRef>
              <c:f>'MPO Area Exposure Estimates'!$C$57:$G$57</c:f>
              <c:numCache>
                <c:formatCode>General</c:formatCode>
                <c:ptCount val="5"/>
                <c:pt idx="0">
                  <c:v>2013</c:v>
                </c:pt>
                <c:pt idx="1">
                  <c:v>2014</c:v>
                </c:pt>
                <c:pt idx="2">
                  <c:v>2015</c:v>
                </c:pt>
                <c:pt idx="3">
                  <c:v>2016</c:v>
                </c:pt>
                <c:pt idx="4">
                  <c:v>2017</c:v>
                </c:pt>
              </c:numCache>
            </c:numRef>
          </c:cat>
          <c:val>
            <c:numRef>
              <c:f>'MPO Area Exposure Estimates'!$C$60:$G$60</c:f>
              <c:numCache>
                <c:formatCode>#,##0</c:formatCode>
                <c:ptCount val="5"/>
                <c:pt idx="0">
                  <c:v>324484340.38889921</c:v>
                </c:pt>
                <c:pt idx="1">
                  <c:v>336461869.6692661</c:v>
                </c:pt>
                <c:pt idx="2">
                  <c:v>355979768.49671555</c:v>
                </c:pt>
                <c:pt idx="3">
                  <c:v>370696913.77009648</c:v>
                </c:pt>
                <c:pt idx="4">
                  <c:v>384964916.1625523</c:v>
                </c:pt>
              </c:numCache>
            </c:numRef>
          </c:val>
          <c:smooth val="0"/>
          <c:extLst>
            <c:ext xmlns:c16="http://schemas.microsoft.com/office/drawing/2014/chart" uri="{C3380CC4-5D6E-409C-BE32-E72D297353CC}">
              <c16:uniqueId val="{00000002-5DFB-44D9-B777-D113C491CE37}"/>
            </c:ext>
          </c:extLst>
        </c:ser>
        <c:dLbls>
          <c:showLegendKey val="0"/>
          <c:showVal val="0"/>
          <c:showCatName val="0"/>
          <c:showSerName val="0"/>
          <c:showPercent val="0"/>
          <c:showBubbleSize val="0"/>
        </c:dLbls>
        <c:marker val="1"/>
        <c:smooth val="0"/>
        <c:axId val="1441839856"/>
        <c:axId val="1441836528"/>
      </c:lineChart>
      <c:catAx>
        <c:axId val="14418398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41836528"/>
        <c:crosses val="autoZero"/>
        <c:auto val="1"/>
        <c:lblAlgn val="ctr"/>
        <c:lblOffset val="100"/>
        <c:noMultiLvlLbl val="0"/>
      </c:catAx>
      <c:valAx>
        <c:axId val="144183652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41839856"/>
        <c:crosses val="autoZero"/>
        <c:crossBetween val="between"/>
      </c:valAx>
      <c:spPr>
        <a:noFill/>
        <a:ln>
          <a:noFill/>
        </a:ln>
        <a:effectLst/>
      </c:spPr>
    </c:plotArea>
    <c:legend>
      <c:legendPos val="r"/>
      <c:layout>
        <c:manualLayout>
          <c:xMode val="edge"/>
          <c:yMode val="edge"/>
          <c:x val="0.78736549174291071"/>
          <c:y val="0.42005686789151364"/>
          <c:w val="0.19380211654334167"/>
          <c:h val="0.33622849227179935"/>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8" Type="http://schemas.openxmlformats.org/officeDocument/2006/relationships/chart" Target="../charts/chart16.xml"/><Relationship Id="rId3" Type="http://schemas.openxmlformats.org/officeDocument/2006/relationships/chart" Target="../charts/chart11.xml"/><Relationship Id="rId7" Type="http://schemas.openxmlformats.org/officeDocument/2006/relationships/chart" Target="../charts/chart15.xml"/><Relationship Id="rId2" Type="http://schemas.openxmlformats.org/officeDocument/2006/relationships/chart" Target="../charts/chart10.xml"/><Relationship Id="rId1" Type="http://schemas.openxmlformats.org/officeDocument/2006/relationships/chart" Target="../charts/chart9.xml"/><Relationship Id="rId6" Type="http://schemas.openxmlformats.org/officeDocument/2006/relationships/chart" Target="../charts/chart14.xml"/><Relationship Id="rId5" Type="http://schemas.openxmlformats.org/officeDocument/2006/relationships/chart" Target="../charts/chart13.xml"/><Relationship Id="rId4" Type="http://schemas.openxmlformats.org/officeDocument/2006/relationships/chart" Target="../charts/chart12.xml"/></Relationships>
</file>

<file path=xl/drawings/drawing1.xml><?xml version="1.0" encoding="utf-8"?>
<xdr:wsDr xmlns:xdr="http://schemas.openxmlformats.org/drawingml/2006/spreadsheetDrawing" xmlns:a="http://schemas.openxmlformats.org/drawingml/2006/main">
  <xdr:twoCellAnchor>
    <xdr:from>
      <xdr:col>0</xdr:col>
      <xdr:colOff>9524</xdr:colOff>
      <xdr:row>0</xdr:row>
      <xdr:rowOff>19049</xdr:rowOff>
    </xdr:from>
    <xdr:to>
      <xdr:col>14</xdr:col>
      <xdr:colOff>19050</xdr:colOff>
      <xdr:row>52</xdr:row>
      <xdr:rowOff>180975</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9524" y="19049"/>
          <a:ext cx="8543926" cy="1006792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solidFill>
                <a:schemeClr val="dk1"/>
              </a:solidFill>
              <a:effectLst/>
              <a:latin typeface="+mn-lt"/>
              <a:ea typeface="+mn-ea"/>
              <a:cs typeface="+mn-cs"/>
            </a:rPr>
            <a:t>Scalable Risk Assessment Methods for Pedestrians and Bicyclists</a:t>
          </a:r>
          <a:endParaRPr lang="en-US" sz="1600">
            <a:solidFill>
              <a:schemeClr val="dk1"/>
            </a:solidFill>
            <a:effectLst/>
            <a:latin typeface="+mn-lt"/>
            <a:ea typeface="+mn-ea"/>
            <a:cs typeface="+mn-cs"/>
          </a:endParaRPr>
        </a:p>
        <a:p>
          <a:r>
            <a:rPr lang="en-US" sz="1200">
              <a:solidFill>
                <a:schemeClr val="dk1"/>
              </a:solidFill>
              <a:effectLst/>
              <a:latin typeface="+mn-lt"/>
              <a:ea typeface="+mn-ea"/>
              <a:cs typeface="+mn-cs"/>
            </a:rPr>
            <a:t>The FHWA Office of Safety initiated the Scalable Risk Assessment project to develop approaches to estimate pedestrian and bicyclist risk, as well as the associated exposure to risk, at several different geographic scales. The Texas A&amp;M Transportation Institute (TTI) project team has developed an eight-step Scalable Risk Assessment process (see diagram on</a:t>
          </a:r>
          <a:r>
            <a:rPr lang="en-US" sz="1200" baseline="0">
              <a:solidFill>
                <a:schemeClr val="dk1"/>
              </a:solidFill>
              <a:effectLst/>
              <a:latin typeface="+mn-lt"/>
              <a:ea typeface="+mn-ea"/>
              <a:cs typeface="+mn-cs"/>
            </a:rPr>
            <a:t> the right) </a:t>
          </a:r>
          <a:r>
            <a:rPr lang="en-US" sz="1200">
              <a:solidFill>
                <a:schemeClr val="dk1"/>
              </a:solidFill>
              <a:effectLst/>
              <a:latin typeface="+mn-lt"/>
              <a:ea typeface="+mn-ea"/>
              <a:cs typeface="+mn-cs"/>
            </a:rPr>
            <a:t>to select an appropriate geographic scale, risk definition, exposure measure, and analytic method (i.e., site counts, demand models, or travel survey).</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The </a:t>
          </a:r>
          <a:r>
            <a:rPr lang="en-US" sz="1200" b="1">
              <a:solidFill>
                <a:schemeClr val="dk1"/>
              </a:solidFill>
              <a:effectLst/>
              <a:latin typeface="+mn-lt"/>
              <a:ea typeface="+mn-ea"/>
              <a:cs typeface="+mn-cs"/>
            </a:rPr>
            <a:t>Areawide Non-Motorized Exposure Tool</a:t>
          </a:r>
          <a:r>
            <a:rPr lang="en-US" sz="1200">
              <a:solidFill>
                <a:schemeClr val="dk1"/>
              </a:solidFill>
              <a:effectLst/>
              <a:latin typeface="+mn-lt"/>
              <a:ea typeface="+mn-ea"/>
              <a:cs typeface="+mn-cs"/>
            </a:rPr>
            <a:t> provided here makes it easy for practitioners to obtain and summarize nationwide travel survey data to estimate pedestrian and bicyclist exposure to risk at </a:t>
          </a:r>
          <a:r>
            <a:rPr lang="en-US" sz="1200" b="1">
              <a:solidFill>
                <a:schemeClr val="dk1"/>
              </a:solidFill>
              <a:effectLst/>
              <a:latin typeface="+mn-lt"/>
              <a:ea typeface="+mn-ea"/>
              <a:cs typeface="+mn-cs"/>
            </a:rPr>
            <a:t>Statewide</a:t>
          </a:r>
          <a:r>
            <a:rPr lang="en-US" sz="1200">
              <a:solidFill>
                <a:schemeClr val="dk1"/>
              </a:solidFill>
              <a:effectLst/>
              <a:latin typeface="+mn-lt"/>
              <a:ea typeface="+mn-ea"/>
              <a:cs typeface="+mn-cs"/>
            </a:rPr>
            <a:t> and </a:t>
          </a:r>
          <a:r>
            <a:rPr lang="en-US" sz="1200" b="1">
              <a:solidFill>
                <a:schemeClr val="dk1"/>
              </a:solidFill>
              <a:effectLst/>
              <a:latin typeface="+mn-lt"/>
              <a:ea typeface="+mn-ea"/>
              <a:cs typeface="+mn-cs"/>
            </a:rPr>
            <a:t>MPO Area</a:t>
          </a:r>
          <a:r>
            <a:rPr lang="en-US" sz="1200">
              <a:solidFill>
                <a:schemeClr val="dk1"/>
              </a:solidFill>
              <a:effectLst/>
              <a:latin typeface="+mn-lt"/>
              <a:ea typeface="+mn-ea"/>
              <a:cs typeface="+mn-cs"/>
            </a:rPr>
            <a:t> scales, while</a:t>
          </a:r>
          <a:r>
            <a:rPr lang="en-US" sz="1200" baseline="0">
              <a:solidFill>
                <a:schemeClr val="dk1"/>
              </a:solidFill>
              <a:effectLst/>
              <a:latin typeface="+mn-lt"/>
              <a:ea typeface="+mn-ea"/>
              <a:cs typeface="+mn-cs"/>
            </a:rPr>
            <a:t> providing functions for the user to supply local data when available</a:t>
          </a:r>
          <a:r>
            <a:rPr lang="en-US" sz="1200">
              <a:solidFill>
                <a:schemeClr val="dk1"/>
              </a:solidFill>
              <a:effectLst/>
              <a:latin typeface="+mn-lt"/>
              <a:ea typeface="+mn-ea"/>
              <a:cs typeface="+mn-cs"/>
            </a:rPr>
            <a:t>.</a:t>
          </a:r>
        </a:p>
        <a:p>
          <a:r>
            <a:rPr lang="en-US" sz="1100">
              <a:solidFill>
                <a:schemeClr val="dk1"/>
              </a:solidFill>
              <a:effectLst/>
              <a:latin typeface="+mn-lt"/>
              <a:ea typeface="+mn-ea"/>
              <a:cs typeface="+mn-cs"/>
            </a:rPr>
            <a:t> </a:t>
          </a:r>
        </a:p>
        <a:p>
          <a:r>
            <a:rPr lang="en-US" sz="1400" b="1">
              <a:solidFill>
                <a:schemeClr val="dk1"/>
              </a:solidFill>
              <a:effectLst/>
              <a:latin typeface="+mn-lt"/>
              <a:ea typeface="+mn-ea"/>
              <a:cs typeface="+mn-cs"/>
            </a:rPr>
            <a:t>Statewide Non-Motorized Exposure - All Trips</a:t>
          </a:r>
          <a:endParaRPr lang="en-US" sz="1400">
            <a:solidFill>
              <a:schemeClr val="dk1"/>
            </a:solidFill>
            <a:effectLst/>
            <a:latin typeface="+mn-lt"/>
            <a:ea typeface="+mn-ea"/>
            <a:cs typeface="+mn-cs"/>
          </a:endParaRPr>
        </a:p>
        <a:p>
          <a:r>
            <a:rPr lang="en-US" sz="1200">
              <a:solidFill>
                <a:schemeClr val="dk1"/>
              </a:solidFill>
              <a:effectLst/>
              <a:latin typeface="+mn-lt"/>
              <a:ea typeface="+mn-ea"/>
              <a:cs typeface="+mn-cs"/>
            </a:rPr>
            <a:t>The </a:t>
          </a:r>
          <a:r>
            <a:rPr lang="en-US" sz="1200" b="1">
              <a:solidFill>
                <a:schemeClr val="dk1"/>
              </a:solidFill>
              <a:effectLst/>
              <a:latin typeface="+mn-lt"/>
              <a:ea typeface="+mn-ea"/>
              <a:cs typeface="+mn-cs"/>
            </a:rPr>
            <a:t>Statewide Exposure Estimates</a:t>
          </a:r>
          <a:r>
            <a:rPr lang="en-US" sz="1200">
              <a:solidFill>
                <a:schemeClr val="dk1"/>
              </a:solidFill>
              <a:effectLst/>
              <a:latin typeface="+mn-lt"/>
              <a:ea typeface="+mn-ea"/>
              <a:cs typeface="+mn-cs"/>
            </a:rPr>
            <a:t> tab provides a simplified method to obtain statewide pedestrian and bicyclist exposure estimates for each year between 2013 and 2017. Three statewide exposure measures are reported separately for pedestrian and bicyclist trips:										</a:t>
          </a:r>
        </a:p>
        <a:p>
          <a:r>
            <a:rPr lang="en-US" sz="1200">
              <a:solidFill>
                <a:schemeClr val="dk1"/>
              </a:solidFill>
              <a:effectLst/>
              <a:latin typeface="+mn-lt"/>
              <a:ea typeface="+mn-ea"/>
              <a:cs typeface="+mn-cs"/>
            </a:rPr>
            <a:t>	● Total estimated annual trips						</a:t>
          </a:r>
        </a:p>
        <a:p>
          <a:r>
            <a:rPr lang="en-US" sz="1200">
              <a:solidFill>
                <a:schemeClr val="dk1"/>
              </a:solidFill>
              <a:effectLst/>
              <a:latin typeface="+mn-lt"/>
              <a:ea typeface="+mn-ea"/>
              <a:cs typeface="+mn-cs"/>
            </a:rPr>
            <a:t>	● Total estimated annual miles traveled							● Total estimated annual hours traveled</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The statewide exposure estimates are based on a combination of the U.S. Census Bureau's American Community Survey (ACS) and FHWA's 2017 National Household Travel Survey (NHTS). The ACS records primary commute trips only on an annual basis, whereas NHTS records all trips about once a decade. The 2017 NHTS data reflect</a:t>
          </a:r>
          <a:r>
            <a:rPr lang="en-US" sz="1200" baseline="0">
              <a:solidFill>
                <a:schemeClr val="dk1"/>
              </a:solidFill>
              <a:effectLst/>
              <a:latin typeface="+mn-lt"/>
              <a:ea typeface="+mn-ea"/>
              <a:cs typeface="+mn-cs"/>
            </a:rPr>
            <a:t> 2016 travel behavaior and </a:t>
          </a:r>
          <a:r>
            <a:rPr lang="en-US" sz="1200">
              <a:solidFill>
                <a:schemeClr val="dk1"/>
              </a:solidFill>
              <a:effectLst/>
              <a:latin typeface="+mn-lt"/>
              <a:ea typeface="+mn-ea"/>
              <a:cs typeface="+mn-cs"/>
            </a:rPr>
            <a:t>is statistically</a:t>
          </a:r>
          <a:r>
            <a:rPr lang="en-US" sz="1200" baseline="0">
              <a:solidFill>
                <a:schemeClr val="dk1"/>
              </a:solidFill>
              <a:effectLst/>
              <a:latin typeface="+mn-lt"/>
              <a:ea typeface="+mn-ea"/>
              <a:cs typeface="+mn-cs"/>
            </a:rPr>
            <a:t> </a:t>
          </a:r>
          <a:r>
            <a:rPr lang="en-US" sz="1200">
              <a:solidFill>
                <a:schemeClr val="dk1"/>
              </a:solidFill>
              <a:effectLst/>
              <a:latin typeface="+mn-lt"/>
              <a:ea typeface="+mn-ea"/>
              <a:cs typeface="+mn-cs"/>
            </a:rPr>
            <a:t>representative at</a:t>
          </a:r>
          <a:r>
            <a:rPr lang="en-US" sz="1200" baseline="0">
              <a:solidFill>
                <a:schemeClr val="dk1"/>
              </a:solidFill>
              <a:effectLst/>
              <a:latin typeface="+mn-lt"/>
              <a:ea typeface="+mn-ea"/>
              <a:cs typeface="+mn-cs"/>
            </a:rPr>
            <a:t> the census division level where each division is made up of a group of several states.</a:t>
          </a:r>
          <a:r>
            <a:rPr lang="en-US" sz="1200">
              <a:solidFill>
                <a:schemeClr val="dk1"/>
              </a:solidFill>
              <a:effectLst/>
              <a:latin typeface="+mn-lt"/>
              <a:ea typeface="+mn-ea"/>
              <a:cs typeface="+mn-cs"/>
            </a:rPr>
            <a:t> NHTS</a:t>
          </a:r>
          <a:r>
            <a:rPr lang="en-US" sz="1200" baseline="0">
              <a:solidFill>
                <a:schemeClr val="dk1"/>
              </a:solidFill>
              <a:effectLst/>
              <a:latin typeface="+mn-lt"/>
              <a:ea typeface="+mn-ea"/>
              <a:cs typeface="+mn-cs"/>
            </a:rPr>
            <a:t> d</a:t>
          </a:r>
          <a:r>
            <a:rPr lang="en-US" sz="1200">
              <a:solidFill>
                <a:schemeClr val="dk1"/>
              </a:solidFill>
              <a:effectLst/>
              <a:latin typeface="+mn-lt"/>
              <a:ea typeface="+mn-ea"/>
              <a:cs typeface="+mn-cs"/>
            </a:rPr>
            <a:t>ata</a:t>
          </a:r>
          <a:r>
            <a:rPr lang="en-US" sz="1200" baseline="0">
              <a:solidFill>
                <a:schemeClr val="dk1"/>
              </a:solidFill>
              <a:effectLst/>
              <a:latin typeface="+mn-lt"/>
              <a:ea typeface="+mn-ea"/>
              <a:cs typeface="+mn-cs"/>
            </a:rPr>
            <a:t> from each c</a:t>
          </a:r>
          <a:r>
            <a:rPr lang="en-US" sz="1200">
              <a:solidFill>
                <a:schemeClr val="dk1"/>
              </a:solidFill>
              <a:effectLst/>
              <a:latin typeface="+mn-lt"/>
              <a:ea typeface="+mn-ea"/>
              <a:cs typeface="+mn-cs"/>
            </a:rPr>
            <a:t>ensus division were used for developing the 2016 average daily person trip rates, trip duration</a:t>
          </a:r>
          <a:r>
            <a:rPr lang="en-US" sz="1200" baseline="0">
              <a:solidFill>
                <a:schemeClr val="dk1"/>
              </a:solidFill>
              <a:effectLst/>
              <a:latin typeface="+mn-lt"/>
              <a:ea typeface="+mn-ea"/>
              <a:cs typeface="+mn-cs"/>
            </a:rPr>
            <a:t> (hours) and trip length (miles) by mode</a:t>
          </a:r>
          <a:r>
            <a:rPr lang="en-US" sz="1200">
              <a:solidFill>
                <a:schemeClr val="dk1"/>
              </a:solidFill>
              <a:effectLst/>
              <a:latin typeface="+mn-lt"/>
              <a:ea typeface="+mn-ea"/>
              <a:cs typeface="+mn-cs"/>
            </a:rPr>
            <a:t>. </a:t>
          </a:r>
          <a:r>
            <a:rPr lang="en-US" sz="1200" strike="noStrike" baseline="0">
              <a:solidFill>
                <a:schemeClr val="dk1"/>
              </a:solidFill>
              <a:effectLst/>
              <a:latin typeface="+mn-lt"/>
              <a:ea typeface="+mn-ea"/>
              <a:cs typeface="+mn-cs"/>
            </a:rPr>
            <a:t>Therefore, the NHTS total annual person trips per mode for each state are calculated based on its respective census division average daily person trip rate multiplied by the 2016 ACS </a:t>
          </a:r>
          <a:r>
            <a:rPr lang="en-US" sz="1200" baseline="0">
              <a:solidFill>
                <a:schemeClr val="dk1"/>
              </a:solidFill>
              <a:effectLst/>
              <a:latin typeface="+mn-lt"/>
              <a:ea typeface="+mn-ea"/>
              <a:cs typeface="+mn-cs"/>
            </a:rPr>
            <a:t>1-year </a:t>
          </a:r>
          <a:r>
            <a:rPr lang="en-US" sz="1200" strike="noStrike" baseline="0">
              <a:solidFill>
                <a:schemeClr val="dk1"/>
              </a:solidFill>
              <a:effectLst/>
              <a:latin typeface="+mn-lt"/>
              <a:ea typeface="+mn-ea"/>
              <a:cs typeface="+mn-cs"/>
            </a:rPr>
            <a:t>population estimate </a:t>
          </a:r>
          <a:r>
            <a:rPr lang="en-US" sz="1100" baseline="0">
              <a:solidFill>
                <a:schemeClr val="dk1"/>
              </a:solidFill>
              <a:effectLst/>
              <a:latin typeface="+mn-lt"/>
              <a:ea typeface="+mn-ea"/>
              <a:cs typeface="+mn-cs"/>
            </a:rPr>
            <a:t>and annualized</a:t>
          </a:r>
          <a:r>
            <a:rPr lang="en-US" sz="1200" strike="noStrike" baseline="0">
              <a:solidFill>
                <a:schemeClr val="dk1"/>
              </a:solidFill>
              <a:effectLst/>
              <a:latin typeface="+mn-lt"/>
              <a:ea typeface="+mn-ea"/>
              <a:cs typeface="+mn-cs"/>
            </a:rPr>
            <a:t>. The total trips are adjusted to account for change in the number of commute trips per mode over time.</a:t>
          </a:r>
          <a:r>
            <a:rPr lang="en-US" sz="1200" strike="noStrike">
              <a:solidFill>
                <a:schemeClr val="dk1"/>
              </a:solidFill>
              <a:effectLst/>
              <a:latin typeface="+mn-lt"/>
              <a:ea typeface="+mn-ea"/>
              <a:cs typeface="+mn-cs"/>
            </a:rPr>
            <a:t> </a:t>
          </a:r>
          <a:r>
            <a:rPr lang="en-US" sz="1200">
              <a:solidFill>
                <a:schemeClr val="dk1"/>
              </a:solidFill>
              <a:effectLst/>
              <a:latin typeface="+mn-lt"/>
              <a:ea typeface="+mn-ea"/>
              <a:cs typeface="+mn-cs"/>
            </a:rPr>
            <a:t>The NHTS average trip lengths and average trip durations for each census division are then applied to their respective states' total trips to estimate the number of miles and hours traveled annually per mode for each state. </a:t>
          </a:r>
        </a:p>
        <a:p>
          <a:r>
            <a:rPr lang="en-US" sz="1100">
              <a:solidFill>
                <a:schemeClr val="dk1"/>
              </a:solidFill>
              <a:effectLst/>
              <a:latin typeface="+mn-lt"/>
              <a:ea typeface="+mn-ea"/>
              <a:cs typeface="+mn-cs"/>
            </a:rPr>
            <a:t> </a:t>
          </a:r>
        </a:p>
        <a:p>
          <a:r>
            <a:rPr lang="en-US" sz="1400" b="1">
              <a:solidFill>
                <a:schemeClr val="dk1"/>
              </a:solidFill>
              <a:effectLst/>
              <a:latin typeface="+mn-lt"/>
              <a:ea typeface="+mn-ea"/>
              <a:cs typeface="+mn-cs"/>
            </a:rPr>
            <a:t>Metropolitan Planning Organization (MPO) Non-Motorized Exposure - All Trips</a:t>
          </a:r>
          <a:endParaRPr lang="en-US" sz="1400">
            <a:solidFill>
              <a:schemeClr val="dk1"/>
            </a:solidFill>
            <a:effectLst/>
            <a:latin typeface="+mn-lt"/>
            <a:ea typeface="+mn-ea"/>
            <a:cs typeface="+mn-cs"/>
          </a:endParaRPr>
        </a:p>
        <a:p>
          <a:r>
            <a:rPr lang="en-US" sz="1200">
              <a:solidFill>
                <a:schemeClr val="dk1"/>
              </a:solidFill>
              <a:effectLst/>
              <a:latin typeface="+mn-lt"/>
              <a:ea typeface="+mn-ea"/>
              <a:cs typeface="+mn-cs"/>
            </a:rPr>
            <a:t>The </a:t>
          </a:r>
          <a:r>
            <a:rPr lang="en-US" sz="1200" b="1">
              <a:solidFill>
                <a:schemeClr val="dk1"/>
              </a:solidFill>
              <a:effectLst/>
              <a:latin typeface="+mn-lt"/>
              <a:ea typeface="+mn-ea"/>
              <a:cs typeface="+mn-cs"/>
            </a:rPr>
            <a:t>MPO Area Exposure Estimates</a:t>
          </a:r>
          <a:r>
            <a:rPr lang="en-US" sz="1200">
              <a:solidFill>
                <a:schemeClr val="dk1"/>
              </a:solidFill>
              <a:effectLst/>
              <a:latin typeface="+mn-lt"/>
              <a:ea typeface="+mn-ea"/>
              <a:cs typeface="+mn-cs"/>
            </a:rPr>
            <a:t> tab provides exposure estimates at a more detailed geographic scale. The 2017 NHTS survey data for core-base statitstical areas (CBSA) were grouped into five peer groups for developing the 2016 average daily person trip rates, trip duration</a:t>
          </a:r>
          <a:r>
            <a:rPr lang="en-US" sz="1200" baseline="0">
              <a:solidFill>
                <a:schemeClr val="dk1"/>
              </a:solidFill>
              <a:effectLst/>
              <a:latin typeface="+mn-lt"/>
              <a:ea typeface="+mn-ea"/>
              <a:cs typeface="+mn-cs"/>
            </a:rPr>
            <a:t> (hours) and trip length (miles) by mode. Each MPO is assigned a CBSA peer group based on their bicycle and walk commute percentages. The MPO population (based on areal interpolation of tract-level ACS census data) is applied to the average daily person trip rate from the MPO's CBSA peer group and annualized to estimate the annual person trips by mode. Similar to the statewide estimates, MPO-level commuter travel estimates (based on areal interpolation of tract-level ACS census data as well) are used to account for the change in the number of commute trips per mode over time. The average trip length and trip duration from the assigned NHTS CBSA peer group are then applied to the total trips to estimate the number of miles and hours traveled annually per mode for the MPO. </a:t>
          </a:r>
        </a:p>
        <a:p>
          <a:endParaRPr lang="en-US" sz="1200">
            <a:solidFill>
              <a:schemeClr val="dk1"/>
            </a:solidFill>
            <a:effectLst/>
            <a:latin typeface="+mn-lt"/>
            <a:ea typeface="+mn-ea"/>
            <a:cs typeface="+mn-cs"/>
          </a:endParaRPr>
        </a:p>
        <a:p>
          <a:r>
            <a:rPr lang="en-US" sz="1400" b="1">
              <a:solidFill>
                <a:schemeClr val="dk1"/>
              </a:solidFill>
              <a:effectLst/>
              <a:latin typeface="+mn-lt"/>
              <a:ea typeface="+mn-ea"/>
              <a:cs typeface="+mn-cs"/>
            </a:rPr>
            <a:t>Fatalities</a:t>
          </a:r>
        </a:p>
        <a:p>
          <a:r>
            <a:rPr lang="en-US" sz="1200">
              <a:solidFill>
                <a:schemeClr val="dk1"/>
              </a:solidFill>
              <a:effectLst/>
              <a:latin typeface="+mn-lt"/>
              <a:ea typeface="+mn-ea"/>
              <a:cs typeface="+mn-cs"/>
            </a:rPr>
            <a:t>Fatality</a:t>
          </a:r>
          <a:r>
            <a:rPr lang="en-US" sz="1200" baseline="0">
              <a:solidFill>
                <a:schemeClr val="dk1"/>
              </a:solidFill>
              <a:effectLst/>
              <a:latin typeface="+mn-lt"/>
              <a:ea typeface="+mn-ea"/>
              <a:cs typeface="+mn-cs"/>
            </a:rPr>
            <a:t> data included in both tabs were taken from : </a:t>
          </a:r>
          <a:r>
            <a:rPr lang="en-US" sz="1200">
              <a:solidFill>
                <a:schemeClr val="dk1"/>
              </a:solidFill>
              <a:effectLst/>
              <a:latin typeface="+mn-lt"/>
              <a:ea typeface="+mn-ea"/>
              <a:cs typeface="+mn-cs"/>
            </a:rPr>
            <a:t>National Highway Traffic Safety Administration Fatality Analysis Reporting System (FARS),</a:t>
          </a:r>
        </a:p>
        <a:p>
          <a:r>
            <a:rPr lang="en-US" sz="1200" u="sng">
              <a:solidFill>
                <a:schemeClr val="dk1"/>
              </a:solidFill>
              <a:effectLst/>
              <a:latin typeface="+mn-lt"/>
              <a:ea typeface="+mn-ea"/>
              <a:cs typeface="+mn-cs"/>
              <a:hlinkClick xmlns:r="http://schemas.openxmlformats.org/officeDocument/2006/relationships" r:id=""/>
            </a:rPr>
            <a:t>https://www.nhtsa.gov/research-data/fatality-analysis-reporting-system-fars</a:t>
          </a:r>
          <a:r>
            <a:rPr lang="en-US" sz="1200">
              <a:solidFill>
                <a:schemeClr val="dk1"/>
              </a:solidFill>
              <a:effectLst/>
              <a:latin typeface="+mn-lt"/>
              <a:ea typeface="+mn-ea"/>
              <a:cs typeface="+mn-cs"/>
            </a:rPr>
            <a:t>	</a:t>
          </a:r>
        </a:p>
        <a:p>
          <a:endParaRPr lang="en-US" sz="1100" b="1">
            <a:solidFill>
              <a:schemeClr val="dk1"/>
            </a:solidFill>
            <a:effectLst/>
            <a:latin typeface="+mn-lt"/>
            <a:ea typeface="+mn-ea"/>
            <a:cs typeface="+mn-cs"/>
          </a:endParaRPr>
        </a:p>
        <a:p>
          <a:r>
            <a:rPr lang="en-US" sz="1400" b="1">
              <a:solidFill>
                <a:schemeClr val="dk1"/>
              </a:solidFill>
              <a:effectLst/>
              <a:latin typeface="+mn-lt"/>
              <a:ea typeface="+mn-ea"/>
              <a:cs typeface="+mn-cs"/>
            </a:rPr>
            <a:t>Acknowledgments</a:t>
          </a:r>
        </a:p>
        <a:p>
          <a:r>
            <a:rPr lang="en-US" sz="1200">
              <a:solidFill>
                <a:schemeClr val="dk1"/>
              </a:solidFill>
              <a:effectLst/>
              <a:latin typeface="+mn-lt"/>
              <a:ea typeface="+mn-ea"/>
              <a:cs typeface="+mn-cs"/>
            </a:rPr>
            <a:t>The development of this exposure estimation tool was funded by the FHWA Office of Safety through the Scalable Risk Assessment project, managed by Tamara Redmon, </a:t>
          </a:r>
          <a:r>
            <a:rPr lang="en-US" sz="1200" u="sng">
              <a:solidFill>
                <a:schemeClr val="dk1"/>
              </a:solidFill>
              <a:effectLst/>
              <a:latin typeface="+mn-lt"/>
              <a:ea typeface="+mn-ea"/>
              <a:cs typeface="+mn-cs"/>
              <a:hlinkClick xmlns:r="http://schemas.openxmlformats.org/officeDocument/2006/relationships" r:id=""/>
            </a:rPr>
            <a:t>Tamara.Redmon@dot.gov</a:t>
          </a:r>
          <a:r>
            <a:rPr lang="en-US" sz="1200">
              <a:solidFill>
                <a:schemeClr val="dk1"/>
              </a:solidFill>
              <a:effectLst/>
              <a:latin typeface="+mn-lt"/>
              <a:ea typeface="+mn-ea"/>
              <a:cs typeface="+mn-cs"/>
            </a:rPr>
            <a:t>. Gabe Rousseau of FHWA provided key input. The tool was created by the TTI project team, which includes the University of Michigan and Kimley-Horn. L.D. White, Michael Martin, and Subasish Das at TTI developed this version of the Areawide Non-Motorized Exposure Tool, and Kay Fitzpatrick of TTI provided key input and review. Questions about this tool can be sent to the TTI Project Manager, Shawn Turner, </a:t>
          </a:r>
          <a:r>
            <a:rPr lang="en-US" sz="1200" u="sng">
              <a:solidFill>
                <a:schemeClr val="dk1"/>
              </a:solidFill>
              <a:effectLst/>
              <a:latin typeface="+mn-lt"/>
              <a:ea typeface="+mn-ea"/>
              <a:cs typeface="+mn-cs"/>
              <a:hlinkClick xmlns:r="http://schemas.openxmlformats.org/officeDocument/2006/relationships" r:id=""/>
            </a:rPr>
            <a:t>s-turner@tti.tamu.edu</a:t>
          </a:r>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Last updated: December 23, 2019</a:t>
          </a:r>
          <a:r>
            <a:rPr lang="en-US" sz="1100">
              <a:solidFill>
                <a:schemeClr val="dk1"/>
              </a:solidFill>
              <a:effectLst/>
              <a:latin typeface="+mn-lt"/>
              <a:ea typeface="+mn-ea"/>
              <a:cs typeface="+mn-cs"/>
            </a:rPr>
            <a:t>																		</a:t>
          </a:r>
        </a:p>
        <a:p>
          <a:endParaRPr lang="en-US" sz="1100"/>
        </a:p>
      </xdr:txBody>
    </xdr:sp>
    <xdr:clientData/>
  </xdr:twoCellAnchor>
  <xdr:twoCellAnchor editAs="oneCell">
    <xdr:from>
      <xdr:col>16</xdr:col>
      <xdr:colOff>0</xdr:colOff>
      <xdr:row>1</xdr:row>
      <xdr:rowOff>0</xdr:rowOff>
    </xdr:from>
    <xdr:to>
      <xdr:col>25</xdr:col>
      <xdr:colOff>457200</xdr:colOff>
      <xdr:row>39</xdr:row>
      <xdr:rowOff>119380</xdr:rowOff>
    </xdr:to>
    <xdr:pic>
      <xdr:nvPicPr>
        <xdr:cNvPr id="3" name="Picture 2" descr="This image shows the 8-step flow chart for Scalable Risk Assessment: 1) Determine uses of risk values; 2) Select geographic scale; 3) Select risk definition; 4) Select exposure measure; 5) Select analytic method to estimate exposure; 6) Use analytic method to estimate selected exposure measure; 7) Compile other required data; and, 8) Calculate risk values.">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a:stretch>
          <a:fillRect/>
        </a:stretch>
      </xdr:blipFill>
      <xdr:spPr>
        <a:xfrm>
          <a:off x="9753600" y="190500"/>
          <a:ext cx="5943600" cy="735838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733425</xdr:colOff>
      <xdr:row>1</xdr:row>
      <xdr:rowOff>5013</xdr:rowOff>
    </xdr:from>
    <xdr:to>
      <xdr:col>4</xdr:col>
      <xdr:colOff>916305</xdr:colOff>
      <xdr:row>1</xdr:row>
      <xdr:rowOff>180273</xdr:rowOff>
    </xdr:to>
    <xdr:sp macro="" textlink="">
      <xdr:nvSpPr>
        <xdr:cNvPr id="2" name="Oval 1">
          <a:extLst>
            <a:ext uri="{FF2B5EF4-FFF2-40B4-BE49-F238E27FC236}">
              <a16:creationId xmlns:a16="http://schemas.microsoft.com/office/drawing/2014/main" id="{D5400511-93C9-4DC2-9533-CCC3BBDE0E4F}"/>
            </a:ext>
            <a:ext uri="{C183D7F6-B498-43B3-948B-1728B52AA6E4}">
              <adec:decorative xmlns:adec="http://schemas.microsoft.com/office/drawing/2017/decorative" val="1"/>
            </a:ext>
          </a:extLst>
        </xdr:cNvPr>
        <xdr:cNvSpPr>
          <a:spLocks noChangeAspect="1"/>
        </xdr:cNvSpPr>
      </xdr:nvSpPr>
      <xdr:spPr>
        <a:xfrm>
          <a:off x="7300662" y="195513"/>
          <a:ext cx="182880" cy="175260"/>
        </a:xfrm>
        <a:prstGeom prst="ellipse">
          <a:avLst/>
        </a:prstGeom>
        <a:solidFill>
          <a:srgbClr val="00B050"/>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lstStyle/>
        <a:p>
          <a:pPr algn="ctr"/>
          <a:r>
            <a:rPr lang="en-US" sz="1400" b="1"/>
            <a:t>1</a:t>
          </a:r>
        </a:p>
      </xdr:txBody>
    </xdr:sp>
    <xdr:clientData/>
  </xdr:twoCellAnchor>
  <xdr:twoCellAnchor>
    <xdr:from>
      <xdr:col>0</xdr:col>
      <xdr:colOff>171449</xdr:colOff>
      <xdr:row>61</xdr:row>
      <xdr:rowOff>0</xdr:rowOff>
    </xdr:from>
    <xdr:to>
      <xdr:col>3</xdr:col>
      <xdr:colOff>666749</xdr:colOff>
      <xdr:row>75</xdr:row>
      <xdr:rowOff>167640</xdr:rowOff>
    </xdr:to>
    <xdr:graphicFrame macro="">
      <xdr:nvGraphicFramePr>
        <xdr:cNvPr id="3" name="Chart 2" descr="This chart displays 2009-2016 trendlines for the selected MPO area for these 3 annual exposure measures for biking and walking combined: trips, miles of travel, and hours of travel.">
          <a:extLst>
            <a:ext uri="{FF2B5EF4-FFF2-40B4-BE49-F238E27FC236}">
              <a16:creationId xmlns:a16="http://schemas.microsoft.com/office/drawing/2014/main" id="{3C22711B-DDE8-4F37-BBB0-5711950897B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0</xdr:colOff>
      <xdr:row>61</xdr:row>
      <xdr:rowOff>0</xdr:rowOff>
    </xdr:from>
    <xdr:to>
      <xdr:col>8</xdr:col>
      <xdr:colOff>685800</xdr:colOff>
      <xdr:row>75</xdr:row>
      <xdr:rowOff>167640</xdr:rowOff>
    </xdr:to>
    <xdr:graphicFrame macro="">
      <xdr:nvGraphicFramePr>
        <xdr:cNvPr id="4" name="Chart 3" descr="This chart displays 2009-2016 trendlines for the selected MPO area for these 3 annual exposure measures for walking: trips, miles of travel, and hours of travel.">
          <a:extLst>
            <a:ext uri="{FF2B5EF4-FFF2-40B4-BE49-F238E27FC236}">
              <a16:creationId xmlns:a16="http://schemas.microsoft.com/office/drawing/2014/main" id="{D1CBB026-E089-4084-8119-A5E88F344F0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971549</xdr:colOff>
      <xdr:row>61</xdr:row>
      <xdr:rowOff>0</xdr:rowOff>
    </xdr:from>
    <xdr:to>
      <xdr:col>15</xdr:col>
      <xdr:colOff>552449</xdr:colOff>
      <xdr:row>75</xdr:row>
      <xdr:rowOff>167640</xdr:rowOff>
    </xdr:to>
    <xdr:graphicFrame macro="">
      <xdr:nvGraphicFramePr>
        <xdr:cNvPr id="5" name="Chart 4" descr="This chart displays 2009-2016 trendlines for the selected MPO area for these 3 annual exposure measures for bicycling: trips, miles of travel, and hours of travel.">
          <a:extLst>
            <a:ext uri="{FF2B5EF4-FFF2-40B4-BE49-F238E27FC236}">
              <a16:creationId xmlns:a16="http://schemas.microsoft.com/office/drawing/2014/main" id="{122E25B8-568F-4986-88A6-88BCDEB21D5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180973</xdr:colOff>
      <xdr:row>77</xdr:row>
      <xdr:rowOff>0</xdr:rowOff>
    </xdr:from>
    <xdr:to>
      <xdr:col>3</xdr:col>
      <xdr:colOff>676273</xdr:colOff>
      <xdr:row>91</xdr:row>
      <xdr:rowOff>167640</xdr:rowOff>
    </xdr:to>
    <xdr:graphicFrame macro="">
      <xdr:nvGraphicFramePr>
        <xdr:cNvPr id="6" name="Chart 5" descr="This chart displays 2009-2016 fatality trendlines for the selected MPO area for these 3 modes: walking, bicycling, and all non-motorized. ">
          <a:extLst>
            <a:ext uri="{FF2B5EF4-FFF2-40B4-BE49-F238E27FC236}">
              <a16:creationId xmlns:a16="http://schemas.microsoft.com/office/drawing/2014/main" id="{82222D5D-7CA5-4C43-B27C-8000885C773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0</xdr:colOff>
      <xdr:row>77</xdr:row>
      <xdr:rowOff>0</xdr:rowOff>
    </xdr:from>
    <xdr:to>
      <xdr:col>8</xdr:col>
      <xdr:colOff>685800</xdr:colOff>
      <xdr:row>91</xdr:row>
      <xdr:rowOff>167640</xdr:rowOff>
    </xdr:to>
    <xdr:graphicFrame macro="">
      <xdr:nvGraphicFramePr>
        <xdr:cNvPr id="7" name="Chart 6" descr="This chart displays 2009-2016 risk (fatalities per million hours of travel) trendlines for the selected MPO area for these 3 modes: walking, bicycling, and all non-motorized. ">
          <a:extLst>
            <a:ext uri="{FF2B5EF4-FFF2-40B4-BE49-F238E27FC236}">
              <a16:creationId xmlns:a16="http://schemas.microsoft.com/office/drawing/2014/main" id="{49FB7659-BCCF-422F-A5C9-25C78B8E0E9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190500</xdr:colOff>
      <xdr:row>93</xdr:row>
      <xdr:rowOff>0</xdr:rowOff>
    </xdr:from>
    <xdr:to>
      <xdr:col>3</xdr:col>
      <xdr:colOff>685800</xdr:colOff>
      <xdr:row>107</xdr:row>
      <xdr:rowOff>167640</xdr:rowOff>
    </xdr:to>
    <xdr:graphicFrame macro="">
      <xdr:nvGraphicFramePr>
        <xdr:cNvPr id="8" name="Chart 7" descr="This chart displays 2009-2016 annual trips for the selected MPO area for these 2 modes: walking and bicycling. ">
          <a:extLst>
            <a:ext uri="{FF2B5EF4-FFF2-40B4-BE49-F238E27FC236}">
              <a16:creationId xmlns:a16="http://schemas.microsoft.com/office/drawing/2014/main" id="{452B0BD8-3ACC-4E0A-8558-8C96446C5FE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xdr:col>
      <xdr:colOff>0</xdr:colOff>
      <xdr:row>93</xdr:row>
      <xdr:rowOff>0</xdr:rowOff>
    </xdr:from>
    <xdr:to>
      <xdr:col>8</xdr:col>
      <xdr:colOff>685800</xdr:colOff>
      <xdr:row>107</xdr:row>
      <xdr:rowOff>167640</xdr:rowOff>
    </xdr:to>
    <xdr:graphicFrame macro="">
      <xdr:nvGraphicFramePr>
        <xdr:cNvPr id="9" name="Chart 8" descr="This chart displays 2009-2016 annual miles of travel for the selected MPO area for these 2 modes: walking and bicycling. ">
          <a:extLst>
            <a:ext uri="{FF2B5EF4-FFF2-40B4-BE49-F238E27FC236}">
              <a16:creationId xmlns:a16="http://schemas.microsoft.com/office/drawing/2014/main" id="{BAC4FCC1-6776-40D6-AE06-007BC7B67E0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9</xdr:col>
      <xdr:colOff>0</xdr:colOff>
      <xdr:row>93</xdr:row>
      <xdr:rowOff>0</xdr:rowOff>
    </xdr:from>
    <xdr:to>
      <xdr:col>15</xdr:col>
      <xdr:colOff>552450</xdr:colOff>
      <xdr:row>107</xdr:row>
      <xdr:rowOff>167640</xdr:rowOff>
    </xdr:to>
    <xdr:graphicFrame macro="">
      <xdr:nvGraphicFramePr>
        <xdr:cNvPr id="10" name="Chart 9" descr="This chart displays 2009-2016 annual hours of travel for the selected MPO area for these 2 modes: walking and bicycling. ">
          <a:extLst>
            <a:ext uri="{FF2B5EF4-FFF2-40B4-BE49-F238E27FC236}">
              <a16:creationId xmlns:a16="http://schemas.microsoft.com/office/drawing/2014/main" id="{10F87C1A-2351-4C28-8BE7-B1D2EC1AA16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7</xdr:col>
      <xdr:colOff>419100</xdr:colOff>
      <xdr:row>31</xdr:row>
      <xdr:rowOff>19050</xdr:rowOff>
    </xdr:from>
    <xdr:to>
      <xdr:col>7</xdr:col>
      <xdr:colOff>601980</xdr:colOff>
      <xdr:row>31</xdr:row>
      <xdr:rowOff>194310</xdr:rowOff>
    </xdr:to>
    <xdr:sp macro="" textlink="">
      <xdr:nvSpPr>
        <xdr:cNvPr id="13" name="Oval 12">
          <a:extLst>
            <a:ext uri="{FF2B5EF4-FFF2-40B4-BE49-F238E27FC236}">
              <a16:creationId xmlns:a16="http://schemas.microsoft.com/office/drawing/2014/main" id="{B9022872-3C48-44AF-9BE8-7DB630939E2E}"/>
            </a:ext>
            <a:ext uri="{C183D7F6-B498-43B3-948B-1728B52AA6E4}">
              <adec:decorative xmlns:adec="http://schemas.microsoft.com/office/drawing/2017/decorative" val="1"/>
            </a:ext>
          </a:extLst>
        </xdr:cNvPr>
        <xdr:cNvSpPr>
          <a:spLocks noChangeAspect="1"/>
        </xdr:cNvSpPr>
      </xdr:nvSpPr>
      <xdr:spPr>
        <a:xfrm>
          <a:off x="11296650" y="6457950"/>
          <a:ext cx="182880" cy="175260"/>
        </a:xfrm>
        <a:prstGeom prst="ellipse">
          <a:avLst/>
        </a:prstGeom>
        <a:solidFill>
          <a:srgbClr val="00B050"/>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lstStyle/>
        <a:p>
          <a:pPr algn="ctr"/>
          <a:r>
            <a:rPr lang="en-US" sz="1400" b="1"/>
            <a:t>2</a:t>
          </a:r>
        </a:p>
      </xdr:txBody>
    </xdr:sp>
    <xdr:clientData/>
  </xdr:twoCellAnchor>
  <xdr:twoCellAnchor>
    <xdr:from>
      <xdr:col>7</xdr:col>
      <xdr:colOff>419100</xdr:colOff>
      <xdr:row>34</xdr:row>
      <xdr:rowOff>9525</xdr:rowOff>
    </xdr:from>
    <xdr:to>
      <xdr:col>7</xdr:col>
      <xdr:colOff>601980</xdr:colOff>
      <xdr:row>34</xdr:row>
      <xdr:rowOff>184785</xdr:rowOff>
    </xdr:to>
    <xdr:sp macro="" textlink="">
      <xdr:nvSpPr>
        <xdr:cNvPr id="14" name="Oval 13">
          <a:extLst>
            <a:ext uri="{FF2B5EF4-FFF2-40B4-BE49-F238E27FC236}">
              <a16:creationId xmlns:a16="http://schemas.microsoft.com/office/drawing/2014/main" id="{7697D957-F3ED-4D5F-8EC5-36863D56141A}"/>
            </a:ext>
            <a:ext uri="{C183D7F6-B498-43B3-948B-1728B52AA6E4}">
              <adec:decorative xmlns:adec="http://schemas.microsoft.com/office/drawing/2017/decorative" val="1"/>
            </a:ext>
          </a:extLst>
        </xdr:cNvPr>
        <xdr:cNvSpPr>
          <a:spLocks noChangeAspect="1"/>
        </xdr:cNvSpPr>
      </xdr:nvSpPr>
      <xdr:spPr>
        <a:xfrm>
          <a:off x="11296650" y="7038975"/>
          <a:ext cx="182880" cy="175260"/>
        </a:xfrm>
        <a:prstGeom prst="ellipse">
          <a:avLst/>
        </a:prstGeom>
        <a:solidFill>
          <a:srgbClr val="00B050"/>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lstStyle/>
        <a:p>
          <a:pPr algn="ctr"/>
          <a:r>
            <a:rPr lang="en-US" sz="1400" b="1"/>
            <a:t>2</a:t>
          </a:r>
        </a:p>
      </xdr:txBody>
    </xdr:sp>
    <xdr:clientData/>
  </xdr:twoCellAnchor>
  <xdr:twoCellAnchor>
    <xdr:from>
      <xdr:col>7</xdr:col>
      <xdr:colOff>419100</xdr:colOff>
      <xdr:row>37</xdr:row>
      <xdr:rowOff>9525</xdr:rowOff>
    </xdr:from>
    <xdr:to>
      <xdr:col>7</xdr:col>
      <xdr:colOff>601980</xdr:colOff>
      <xdr:row>37</xdr:row>
      <xdr:rowOff>184785</xdr:rowOff>
    </xdr:to>
    <xdr:sp macro="" textlink="">
      <xdr:nvSpPr>
        <xdr:cNvPr id="15" name="Oval 14">
          <a:extLst>
            <a:ext uri="{FF2B5EF4-FFF2-40B4-BE49-F238E27FC236}">
              <a16:creationId xmlns:a16="http://schemas.microsoft.com/office/drawing/2014/main" id="{06BE0778-EB6D-4526-A648-D05C95780842}"/>
            </a:ext>
            <a:ext uri="{C183D7F6-B498-43B3-948B-1728B52AA6E4}">
              <adec:decorative xmlns:adec="http://schemas.microsoft.com/office/drawing/2017/decorative" val="1"/>
            </a:ext>
          </a:extLst>
        </xdr:cNvPr>
        <xdr:cNvSpPr>
          <a:spLocks noChangeAspect="1"/>
        </xdr:cNvSpPr>
      </xdr:nvSpPr>
      <xdr:spPr>
        <a:xfrm>
          <a:off x="11296650" y="7620000"/>
          <a:ext cx="182880" cy="175260"/>
        </a:xfrm>
        <a:prstGeom prst="ellipse">
          <a:avLst/>
        </a:prstGeom>
        <a:solidFill>
          <a:srgbClr val="00B050"/>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lstStyle/>
        <a:p>
          <a:pPr algn="ctr"/>
          <a:r>
            <a:rPr lang="en-US" sz="1400" b="1"/>
            <a:t>2</a:t>
          </a:r>
        </a:p>
      </xdr:txBody>
    </xdr:sp>
    <xdr:clientData/>
  </xdr:twoCellAnchor>
  <xdr:twoCellAnchor>
    <xdr:from>
      <xdr:col>7</xdr:col>
      <xdr:colOff>419100</xdr:colOff>
      <xdr:row>41</xdr:row>
      <xdr:rowOff>9525</xdr:rowOff>
    </xdr:from>
    <xdr:to>
      <xdr:col>7</xdr:col>
      <xdr:colOff>601980</xdr:colOff>
      <xdr:row>41</xdr:row>
      <xdr:rowOff>184785</xdr:rowOff>
    </xdr:to>
    <xdr:sp macro="" textlink="">
      <xdr:nvSpPr>
        <xdr:cNvPr id="16" name="Oval 15">
          <a:extLst>
            <a:ext uri="{FF2B5EF4-FFF2-40B4-BE49-F238E27FC236}">
              <a16:creationId xmlns:a16="http://schemas.microsoft.com/office/drawing/2014/main" id="{8B201305-B4E9-40DE-B5C3-63C51FE8B8A0}"/>
            </a:ext>
            <a:ext uri="{C183D7F6-B498-43B3-948B-1728B52AA6E4}">
              <adec:decorative xmlns:adec="http://schemas.microsoft.com/office/drawing/2017/decorative" val="1"/>
            </a:ext>
          </a:extLst>
        </xdr:cNvPr>
        <xdr:cNvSpPr>
          <a:spLocks noChangeAspect="1"/>
        </xdr:cNvSpPr>
      </xdr:nvSpPr>
      <xdr:spPr>
        <a:xfrm>
          <a:off x="11296650" y="8401050"/>
          <a:ext cx="182880" cy="175260"/>
        </a:xfrm>
        <a:prstGeom prst="ellipse">
          <a:avLst/>
        </a:prstGeom>
        <a:solidFill>
          <a:srgbClr val="00B050"/>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lstStyle/>
        <a:p>
          <a:pPr algn="ctr"/>
          <a:r>
            <a:rPr lang="en-US" sz="1400" b="1"/>
            <a:t>2</a:t>
          </a:r>
        </a:p>
      </xdr:txBody>
    </xdr:sp>
    <xdr:clientData/>
  </xdr:twoCellAnchor>
  <xdr:twoCellAnchor>
    <xdr:from>
      <xdr:col>7</xdr:col>
      <xdr:colOff>419100</xdr:colOff>
      <xdr:row>45</xdr:row>
      <xdr:rowOff>9525</xdr:rowOff>
    </xdr:from>
    <xdr:to>
      <xdr:col>7</xdr:col>
      <xdr:colOff>601980</xdr:colOff>
      <xdr:row>45</xdr:row>
      <xdr:rowOff>184785</xdr:rowOff>
    </xdr:to>
    <xdr:sp macro="" textlink="">
      <xdr:nvSpPr>
        <xdr:cNvPr id="17" name="Oval 16">
          <a:extLst>
            <a:ext uri="{FF2B5EF4-FFF2-40B4-BE49-F238E27FC236}">
              <a16:creationId xmlns:a16="http://schemas.microsoft.com/office/drawing/2014/main" id="{1ACE717D-18C2-4CB5-8880-8C97B8FEA2B6}"/>
            </a:ext>
            <a:ext uri="{C183D7F6-B498-43B3-948B-1728B52AA6E4}">
              <adec:decorative xmlns:adec="http://schemas.microsoft.com/office/drawing/2017/decorative" val="1"/>
            </a:ext>
          </a:extLst>
        </xdr:cNvPr>
        <xdr:cNvSpPr>
          <a:spLocks noChangeAspect="1"/>
        </xdr:cNvSpPr>
      </xdr:nvSpPr>
      <xdr:spPr>
        <a:xfrm>
          <a:off x="11296650" y="9182100"/>
          <a:ext cx="182880" cy="175260"/>
        </a:xfrm>
        <a:prstGeom prst="ellipse">
          <a:avLst/>
        </a:prstGeom>
        <a:solidFill>
          <a:srgbClr val="00B050"/>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lstStyle/>
        <a:p>
          <a:pPr algn="ctr"/>
          <a:r>
            <a:rPr lang="en-US" sz="1400" b="1"/>
            <a:t>2</a:t>
          </a:r>
        </a:p>
      </xdr:txBody>
    </xdr:sp>
    <xdr:clientData/>
  </xdr:twoCellAnchor>
  <xdr:twoCellAnchor>
    <xdr:from>
      <xdr:col>7</xdr:col>
      <xdr:colOff>419100</xdr:colOff>
      <xdr:row>21</xdr:row>
      <xdr:rowOff>9525</xdr:rowOff>
    </xdr:from>
    <xdr:to>
      <xdr:col>7</xdr:col>
      <xdr:colOff>601980</xdr:colOff>
      <xdr:row>21</xdr:row>
      <xdr:rowOff>184785</xdr:rowOff>
    </xdr:to>
    <xdr:sp macro="" textlink="">
      <xdr:nvSpPr>
        <xdr:cNvPr id="18" name="Oval 17">
          <a:extLst>
            <a:ext uri="{FF2B5EF4-FFF2-40B4-BE49-F238E27FC236}">
              <a16:creationId xmlns:a16="http://schemas.microsoft.com/office/drawing/2014/main" id="{0657AD4E-52C6-44E0-87D2-75B8CC54D229}"/>
            </a:ext>
            <a:ext uri="{C183D7F6-B498-43B3-948B-1728B52AA6E4}">
              <adec:decorative xmlns:adec="http://schemas.microsoft.com/office/drawing/2017/decorative" val="1"/>
            </a:ext>
          </a:extLst>
        </xdr:cNvPr>
        <xdr:cNvSpPr>
          <a:spLocks noChangeAspect="1"/>
        </xdr:cNvSpPr>
      </xdr:nvSpPr>
      <xdr:spPr>
        <a:xfrm>
          <a:off x="11296650" y="4476750"/>
          <a:ext cx="182880" cy="175260"/>
        </a:xfrm>
        <a:prstGeom prst="ellipse">
          <a:avLst/>
        </a:prstGeom>
        <a:solidFill>
          <a:srgbClr val="00B050"/>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lstStyle/>
        <a:p>
          <a:pPr algn="ctr"/>
          <a:r>
            <a:rPr lang="en-US" sz="1400" b="1"/>
            <a:t>2</a:t>
          </a:r>
        </a:p>
      </xdr:txBody>
    </xdr:sp>
    <xdr:clientData/>
  </xdr:twoCellAnchor>
  <xdr:twoCellAnchor>
    <xdr:from>
      <xdr:col>7</xdr:col>
      <xdr:colOff>419100</xdr:colOff>
      <xdr:row>17</xdr:row>
      <xdr:rowOff>9525</xdr:rowOff>
    </xdr:from>
    <xdr:to>
      <xdr:col>7</xdr:col>
      <xdr:colOff>601980</xdr:colOff>
      <xdr:row>17</xdr:row>
      <xdr:rowOff>184785</xdr:rowOff>
    </xdr:to>
    <xdr:sp macro="" textlink="">
      <xdr:nvSpPr>
        <xdr:cNvPr id="19" name="Oval 18">
          <a:extLst>
            <a:ext uri="{FF2B5EF4-FFF2-40B4-BE49-F238E27FC236}">
              <a16:creationId xmlns:a16="http://schemas.microsoft.com/office/drawing/2014/main" id="{A19F2267-19FC-4ECB-9F65-C58615FF096D}"/>
            </a:ext>
            <a:ext uri="{C183D7F6-B498-43B3-948B-1728B52AA6E4}">
              <adec:decorative xmlns:adec="http://schemas.microsoft.com/office/drawing/2017/decorative" val="1"/>
            </a:ext>
          </a:extLst>
        </xdr:cNvPr>
        <xdr:cNvSpPr>
          <a:spLocks noChangeAspect="1"/>
        </xdr:cNvSpPr>
      </xdr:nvSpPr>
      <xdr:spPr>
        <a:xfrm>
          <a:off x="11296650" y="3695700"/>
          <a:ext cx="182880" cy="175260"/>
        </a:xfrm>
        <a:prstGeom prst="ellipse">
          <a:avLst/>
        </a:prstGeom>
        <a:solidFill>
          <a:srgbClr val="00B050"/>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lstStyle/>
        <a:p>
          <a:pPr algn="ctr"/>
          <a:r>
            <a:rPr lang="en-US" sz="1400" b="1"/>
            <a:t>2</a:t>
          </a:r>
        </a:p>
      </xdr:txBody>
    </xdr:sp>
    <xdr:clientData/>
  </xdr:twoCellAnchor>
  <xdr:twoCellAnchor>
    <xdr:from>
      <xdr:col>7</xdr:col>
      <xdr:colOff>419100</xdr:colOff>
      <xdr:row>13</xdr:row>
      <xdr:rowOff>9525</xdr:rowOff>
    </xdr:from>
    <xdr:to>
      <xdr:col>7</xdr:col>
      <xdr:colOff>601980</xdr:colOff>
      <xdr:row>13</xdr:row>
      <xdr:rowOff>184785</xdr:rowOff>
    </xdr:to>
    <xdr:sp macro="" textlink="">
      <xdr:nvSpPr>
        <xdr:cNvPr id="20" name="Oval 19">
          <a:extLst>
            <a:ext uri="{FF2B5EF4-FFF2-40B4-BE49-F238E27FC236}">
              <a16:creationId xmlns:a16="http://schemas.microsoft.com/office/drawing/2014/main" id="{E3071217-974E-4FC0-87CE-87D2B19A7B90}"/>
            </a:ext>
            <a:ext uri="{C183D7F6-B498-43B3-948B-1728B52AA6E4}">
              <adec:decorative xmlns:adec="http://schemas.microsoft.com/office/drawing/2017/decorative" val="1"/>
            </a:ext>
          </a:extLst>
        </xdr:cNvPr>
        <xdr:cNvSpPr>
          <a:spLocks noChangeAspect="1"/>
        </xdr:cNvSpPr>
      </xdr:nvSpPr>
      <xdr:spPr>
        <a:xfrm>
          <a:off x="11296650" y="2914650"/>
          <a:ext cx="182880" cy="175260"/>
        </a:xfrm>
        <a:prstGeom prst="ellipse">
          <a:avLst/>
        </a:prstGeom>
        <a:solidFill>
          <a:srgbClr val="00B050"/>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lstStyle/>
        <a:p>
          <a:pPr algn="ctr"/>
          <a:r>
            <a:rPr lang="en-US" sz="1400" b="1"/>
            <a:t>2</a:t>
          </a:r>
        </a:p>
      </xdr:txBody>
    </xdr:sp>
    <xdr:clientData/>
  </xdr:twoCellAnchor>
  <xdr:twoCellAnchor>
    <xdr:from>
      <xdr:col>7</xdr:col>
      <xdr:colOff>419100</xdr:colOff>
      <xdr:row>10</xdr:row>
      <xdr:rowOff>9525</xdr:rowOff>
    </xdr:from>
    <xdr:to>
      <xdr:col>7</xdr:col>
      <xdr:colOff>601980</xdr:colOff>
      <xdr:row>10</xdr:row>
      <xdr:rowOff>184785</xdr:rowOff>
    </xdr:to>
    <xdr:sp macro="" textlink="">
      <xdr:nvSpPr>
        <xdr:cNvPr id="21" name="Oval 20">
          <a:extLst>
            <a:ext uri="{FF2B5EF4-FFF2-40B4-BE49-F238E27FC236}">
              <a16:creationId xmlns:a16="http://schemas.microsoft.com/office/drawing/2014/main" id="{70EF57C9-1920-4992-BECA-5044B20CCC03}"/>
            </a:ext>
            <a:ext uri="{C183D7F6-B498-43B3-948B-1728B52AA6E4}">
              <adec:decorative xmlns:adec="http://schemas.microsoft.com/office/drawing/2017/decorative" val="1"/>
            </a:ext>
          </a:extLst>
        </xdr:cNvPr>
        <xdr:cNvSpPr>
          <a:spLocks noChangeAspect="1"/>
        </xdr:cNvSpPr>
      </xdr:nvSpPr>
      <xdr:spPr>
        <a:xfrm>
          <a:off x="11296650" y="2333625"/>
          <a:ext cx="182880" cy="175260"/>
        </a:xfrm>
        <a:prstGeom prst="ellipse">
          <a:avLst/>
        </a:prstGeom>
        <a:solidFill>
          <a:srgbClr val="00B050"/>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lstStyle/>
        <a:p>
          <a:pPr algn="ctr"/>
          <a:r>
            <a:rPr lang="en-US" sz="1400" b="1"/>
            <a:t>2</a:t>
          </a:r>
        </a:p>
      </xdr:txBody>
    </xdr:sp>
    <xdr:clientData/>
  </xdr:twoCellAnchor>
  <xdr:twoCellAnchor>
    <xdr:from>
      <xdr:col>7</xdr:col>
      <xdr:colOff>419100</xdr:colOff>
      <xdr:row>7</xdr:row>
      <xdr:rowOff>19050</xdr:rowOff>
    </xdr:from>
    <xdr:to>
      <xdr:col>7</xdr:col>
      <xdr:colOff>601980</xdr:colOff>
      <xdr:row>7</xdr:row>
      <xdr:rowOff>194310</xdr:rowOff>
    </xdr:to>
    <xdr:sp macro="" textlink="">
      <xdr:nvSpPr>
        <xdr:cNvPr id="22" name="Oval 21">
          <a:extLst>
            <a:ext uri="{FF2B5EF4-FFF2-40B4-BE49-F238E27FC236}">
              <a16:creationId xmlns:a16="http://schemas.microsoft.com/office/drawing/2014/main" id="{D29EA2C9-6D5D-469D-A4B1-35246C3F096E}"/>
            </a:ext>
            <a:ext uri="{C183D7F6-B498-43B3-948B-1728B52AA6E4}">
              <adec:decorative xmlns:adec="http://schemas.microsoft.com/office/drawing/2017/decorative" val="1"/>
            </a:ext>
          </a:extLst>
        </xdr:cNvPr>
        <xdr:cNvSpPr>
          <a:spLocks noChangeAspect="1"/>
        </xdr:cNvSpPr>
      </xdr:nvSpPr>
      <xdr:spPr>
        <a:xfrm>
          <a:off x="11296650" y="1752600"/>
          <a:ext cx="182880" cy="175260"/>
        </a:xfrm>
        <a:prstGeom prst="ellipse">
          <a:avLst/>
        </a:prstGeom>
        <a:solidFill>
          <a:srgbClr val="00B050"/>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lstStyle/>
        <a:p>
          <a:pPr algn="ctr"/>
          <a:r>
            <a:rPr lang="en-US" sz="1400" b="1"/>
            <a:t>2</a:t>
          </a:r>
        </a:p>
      </xdr:txBody>
    </xdr:sp>
    <xdr:clientData/>
  </xdr:twoCellAnchor>
  <xdr:twoCellAnchor>
    <xdr:from>
      <xdr:col>4</xdr:col>
      <xdr:colOff>731479</xdr:colOff>
      <xdr:row>2</xdr:row>
      <xdr:rowOff>10026</xdr:rowOff>
    </xdr:from>
    <xdr:to>
      <xdr:col>4</xdr:col>
      <xdr:colOff>914359</xdr:colOff>
      <xdr:row>2</xdr:row>
      <xdr:rowOff>185286</xdr:rowOff>
    </xdr:to>
    <xdr:sp macro="" textlink="">
      <xdr:nvSpPr>
        <xdr:cNvPr id="23" name="Oval 22">
          <a:extLst>
            <a:ext uri="{FF2B5EF4-FFF2-40B4-BE49-F238E27FC236}">
              <a16:creationId xmlns:a16="http://schemas.microsoft.com/office/drawing/2014/main" id="{F8D03BD1-B404-480F-8CEA-1587CA74D8F8}"/>
            </a:ext>
            <a:ext uri="{C183D7F6-B498-43B3-948B-1728B52AA6E4}">
              <adec:decorative xmlns:adec="http://schemas.microsoft.com/office/drawing/2017/decorative" val="1"/>
            </a:ext>
          </a:extLst>
        </xdr:cNvPr>
        <xdr:cNvSpPr>
          <a:spLocks noChangeAspect="1"/>
        </xdr:cNvSpPr>
      </xdr:nvSpPr>
      <xdr:spPr>
        <a:xfrm>
          <a:off x="7298716" y="391026"/>
          <a:ext cx="182880" cy="175260"/>
        </a:xfrm>
        <a:prstGeom prst="ellipse">
          <a:avLst/>
        </a:prstGeom>
        <a:solidFill>
          <a:srgbClr val="00B050"/>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lstStyle/>
        <a:p>
          <a:pPr algn="ctr"/>
          <a:r>
            <a:rPr lang="en-US" sz="1400" b="1"/>
            <a:t>2</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733425</xdr:colOff>
      <xdr:row>2</xdr:row>
      <xdr:rowOff>0</xdr:rowOff>
    </xdr:from>
    <xdr:to>
      <xdr:col>4</xdr:col>
      <xdr:colOff>916305</xdr:colOff>
      <xdr:row>2</xdr:row>
      <xdr:rowOff>175260</xdr:rowOff>
    </xdr:to>
    <xdr:sp macro="" textlink="">
      <xdr:nvSpPr>
        <xdr:cNvPr id="2" name="Oval 1">
          <a:extLst>
            <a:ext uri="{FF2B5EF4-FFF2-40B4-BE49-F238E27FC236}">
              <a16:creationId xmlns:a16="http://schemas.microsoft.com/office/drawing/2014/main" id="{00000000-0008-0000-0200-000002000000}"/>
            </a:ext>
            <a:ext uri="{C183D7F6-B498-43B3-948B-1728B52AA6E4}">
              <adec:decorative xmlns:adec="http://schemas.microsoft.com/office/drawing/2017/decorative" val="1"/>
            </a:ext>
          </a:extLst>
        </xdr:cNvPr>
        <xdr:cNvSpPr>
          <a:spLocks noChangeAspect="1"/>
        </xdr:cNvSpPr>
      </xdr:nvSpPr>
      <xdr:spPr>
        <a:xfrm>
          <a:off x="7677150" y="762000"/>
          <a:ext cx="182880" cy="175260"/>
        </a:xfrm>
        <a:prstGeom prst="ellipse">
          <a:avLst/>
        </a:prstGeom>
        <a:solidFill>
          <a:srgbClr val="00B050"/>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lstStyle/>
        <a:p>
          <a:pPr algn="ctr"/>
          <a:r>
            <a:rPr lang="en-US" sz="1400" b="1"/>
            <a:t>1</a:t>
          </a:r>
        </a:p>
      </xdr:txBody>
    </xdr:sp>
    <xdr:clientData/>
  </xdr:twoCellAnchor>
  <xdr:twoCellAnchor>
    <xdr:from>
      <xdr:col>0</xdr:col>
      <xdr:colOff>171449</xdr:colOff>
      <xdr:row>63</xdr:row>
      <xdr:rowOff>0</xdr:rowOff>
    </xdr:from>
    <xdr:to>
      <xdr:col>3</xdr:col>
      <xdr:colOff>666749</xdr:colOff>
      <xdr:row>77</xdr:row>
      <xdr:rowOff>167640</xdr:rowOff>
    </xdr:to>
    <xdr:graphicFrame macro="">
      <xdr:nvGraphicFramePr>
        <xdr:cNvPr id="15" name="Chart 14" descr="This chart displays 2009-2016 trendlines for the selected MPO area for these 3 annual exposure measures for biking and walking combined: trips, miles of travel, and hours of travel.">
          <a:extLst>
            <a:ext uri="{FF2B5EF4-FFF2-40B4-BE49-F238E27FC236}">
              <a16:creationId xmlns:a16="http://schemas.microsoft.com/office/drawing/2014/main" id="{00000000-0008-0000-0200-00000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0</xdr:colOff>
      <xdr:row>63</xdr:row>
      <xdr:rowOff>0</xdr:rowOff>
    </xdr:from>
    <xdr:to>
      <xdr:col>8</xdr:col>
      <xdr:colOff>685800</xdr:colOff>
      <xdr:row>77</xdr:row>
      <xdr:rowOff>167640</xdr:rowOff>
    </xdr:to>
    <xdr:graphicFrame macro="">
      <xdr:nvGraphicFramePr>
        <xdr:cNvPr id="16" name="Chart 15" descr="This chart displays 2009-2016 trendlines for the selected MPO area for these 3 annual exposure measures for walking: trips, miles of travel, and hours of travel.">
          <a:extLst>
            <a:ext uri="{FF2B5EF4-FFF2-40B4-BE49-F238E27FC236}">
              <a16:creationId xmlns:a16="http://schemas.microsoft.com/office/drawing/2014/main" id="{00000000-0008-0000-0200-00001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971549</xdr:colOff>
      <xdr:row>63</xdr:row>
      <xdr:rowOff>0</xdr:rowOff>
    </xdr:from>
    <xdr:to>
      <xdr:col>15</xdr:col>
      <xdr:colOff>552449</xdr:colOff>
      <xdr:row>77</xdr:row>
      <xdr:rowOff>167640</xdr:rowOff>
    </xdr:to>
    <xdr:graphicFrame macro="">
      <xdr:nvGraphicFramePr>
        <xdr:cNvPr id="17" name="Chart 16" descr="This chart displays 2009-2016 trendlines for the selected MPO area for these 3 annual exposure measures for bicycling: trips, miles of travel, and hours of travel.">
          <a:extLst>
            <a:ext uri="{FF2B5EF4-FFF2-40B4-BE49-F238E27FC236}">
              <a16:creationId xmlns:a16="http://schemas.microsoft.com/office/drawing/2014/main" id="{00000000-0008-0000-0200-00001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180973</xdr:colOff>
      <xdr:row>79</xdr:row>
      <xdr:rowOff>0</xdr:rowOff>
    </xdr:from>
    <xdr:to>
      <xdr:col>3</xdr:col>
      <xdr:colOff>676273</xdr:colOff>
      <xdr:row>93</xdr:row>
      <xdr:rowOff>167640</xdr:rowOff>
    </xdr:to>
    <xdr:graphicFrame macro="">
      <xdr:nvGraphicFramePr>
        <xdr:cNvPr id="18" name="Chart 17" descr="This chart displays 2009-2016 fatality trendlines for the selected MPO area for these 3 modes: walking, bicycling, and all non-motorized. ">
          <a:extLst>
            <a:ext uri="{FF2B5EF4-FFF2-40B4-BE49-F238E27FC236}">
              <a16:creationId xmlns:a16="http://schemas.microsoft.com/office/drawing/2014/main" id="{00000000-0008-0000-0200-00001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0</xdr:colOff>
      <xdr:row>79</xdr:row>
      <xdr:rowOff>0</xdr:rowOff>
    </xdr:from>
    <xdr:to>
      <xdr:col>8</xdr:col>
      <xdr:colOff>685800</xdr:colOff>
      <xdr:row>93</xdr:row>
      <xdr:rowOff>167640</xdr:rowOff>
    </xdr:to>
    <xdr:graphicFrame macro="">
      <xdr:nvGraphicFramePr>
        <xdr:cNvPr id="19" name="Chart 18" descr="This chart displays 2009-2016 risk (fatalities per million hours of travel) trendlines for the selected MPO area for these 3 modes: walking, bicycling, and all non-motorized. ">
          <a:extLst>
            <a:ext uri="{FF2B5EF4-FFF2-40B4-BE49-F238E27FC236}">
              <a16:creationId xmlns:a16="http://schemas.microsoft.com/office/drawing/2014/main" id="{00000000-0008-0000-0200-00001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190500</xdr:colOff>
      <xdr:row>95</xdr:row>
      <xdr:rowOff>0</xdr:rowOff>
    </xdr:from>
    <xdr:to>
      <xdr:col>3</xdr:col>
      <xdr:colOff>685800</xdr:colOff>
      <xdr:row>109</xdr:row>
      <xdr:rowOff>167640</xdr:rowOff>
    </xdr:to>
    <xdr:graphicFrame macro="">
      <xdr:nvGraphicFramePr>
        <xdr:cNvPr id="20" name="Chart 19" descr="This chart displays 2009-2016 annual trips for the selected MPO area for these 2 modes: walking and bicycling. ">
          <a:extLst>
            <a:ext uri="{FF2B5EF4-FFF2-40B4-BE49-F238E27FC236}">
              <a16:creationId xmlns:a16="http://schemas.microsoft.com/office/drawing/2014/main" id="{00000000-0008-0000-0200-00001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xdr:col>
      <xdr:colOff>0</xdr:colOff>
      <xdr:row>95</xdr:row>
      <xdr:rowOff>0</xdr:rowOff>
    </xdr:from>
    <xdr:to>
      <xdr:col>8</xdr:col>
      <xdr:colOff>685800</xdr:colOff>
      <xdr:row>109</xdr:row>
      <xdr:rowOff>167640</xdr:rowOff>
    </xdr:to>
    <xdr:graphicFrame macro="">
      <xdr:nvGraphicFramePr>
        <xdr:cNvPr id="21" name="Chart 20" descr="This chart displays 2009-2016 annual miles of travel for the selected MPO area for these 2 modes: walking and bicycling. ">
          <a:extLst>
            <a:ext uri="{FF2B5EF4-FFF2-40B4-BE49-F238E27FC236}">
              <a16:creationId xmlns:a16="http://schemas.microsoft.com/office/drawing/2014/main" id="{00000000-0008-0000-0200-00001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9</xdr:col>
      <xdr:colOff>0</xdr:colOff>
      <xdr:row>95</xdr:row>
      <xdr:rowOff>0</xdr:rowOff>
    </xdr:from>
    <xdr:to>
      <xdr:col>15</xdr:col>
      <xdr:colOff>552450</xdr:colOff>
      <xdr:row>109</xdr:row>
      <xdr:rowOff>167640</xdr:rowOff>
    </xdr:to>
    <xdr:graphicFrame macro="">
      <xdr:nvGraphicFramePr>
        <xdr:cNvPr id="22" name="Chart 21" descr="This chart displays 2009-2016 annual hours of travel for the selected MPO area for these 2 modes: walking and bicycling. ">
          <a:extLst>
            <a:ext uri="{FF2B5EF4-FFF2-40B4-BE49-F238E27FC236}">
              <a16:creationId xmlns:a16="http://schemas.microsoft.com/office/drawing/2014/main" id="{00000000-0008-0000-0200-00001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4</xdr:col>
      <xdr:colOff>733425</xdr:colOff>
      <xdr:row>3</xdr:row>
      <xdr:rowOff>104775</xdr:rowOff>
    </xdr:from>
    <xdr:to>
      <xdr:col>4</xdr:col>
      <xdr:colOff>916305</xdr:colOff>
      <xdr:row>3</xdr:row>
      <xdr:rowOff>280035</xdr:rowOff>
    </xdr:to>
    <xdr:sp macro="" textlink="">
      <xdr:nvSpPr>
        <xdr:cNvPr id="25" name="Oval 24">
          <a:extLst>
            <a:ext uri="{FF2B5EF4-FFF2-40B4-BE49-F238E27FC236}">
              <a16:creationId xmlns:a16="http://schemas.microsoft.com/office/drawing/2014/main" id="{00000000-0008-0000-0200-000019000000}"/>
            </a:ext>
            <a:ext uri="{C183D7F6-B498-43B3-948B-1728B52AA6E4}">
              <adec:decorative xmlns:adec="http://schemas.microsoft.com/office/drawing/2017/decorative" val="1"/>
            </a:ext>
          </a:extLst>
        </xdr:cNvPr>
        <xdr:cNvSpPr>
          <a:spLocks noChangeAspect="1"/>
        </xdr:cNvSpPr>
      </xdr:nvSpPr>
      <xdr:spPr>
        <a:xfrm>
          <a:off x="7677150" y="1057275"/>
          <a:ext cx="182880" cy="175260"/>
        </a:xfrm>
        <a:prstGeom prst="ellipse">
          <a:avLst/>
        </a:prstGeom>
        <a:solidFill>
          <a:srgbClr val="00B050"/>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lstStyle/>
        <a:p>
          <a:pPr algn="ctr"/>
          <a:r>
            <a:rPr lang="en-US" sz="1400" b="1"/>
            <a:t>2</a:t>
          </a:r>
        </a:p>
      </xdr:txBody>
    </xdr:sp>
    <xdr:clientData/>
  </xdr:twoCellAnchor>
  <xdr:twoCellAnchor>
    <xdr:from>
      <xdr:col>4</xdr:col>
      <xdr:colOff>733425</xdr:colOff>
      <xdr:row>4</xdr:row>
      <xdr:rowOff>0</xdr:rowOff>
    </xdr:from>
    <xdr:to>
      <xdr:col>4</xdr:col>
      <xdr:colOff>916305</xdr:colOff>
      <xdr:row>4</xdr:row>
      <xdr:rowOff>175260</xdr:rowOff>
    </xdr:to>
    <xdr:sp macro="" textlink="">
      <xdr:nvSpPr>
        <xdr:cNvPr id="27" name="Oval 26">
          <a:extLst>
            <a:ext uri="{FF2B5EF4-FFF2-40B4-BE49-F238E27FC236}">
              <a16:creationId xmlns:a16="http://schemas.microsoft.com/office/drawing/2014/main" id="{00000000-0008-0000-0200-00001B000000}"/>
            </a:ext>
            <a:ext uri="{C183D7F6-B498-43B3-948B-1728B52AA6E4}">
              <adec:decorative xmlns:adec="http://schemas.microsoft.com/office/drawing/2017/decorative" val="1"/>
            </a:ext>
          </a:extLst>
        </xdr:cNvPr>
        <xdr:cNvSpPr>
          <a:spLocks noChangeAspect="1"/>
        </xdr:cNvSpPr>
      </xdr:nvSpPr>
      <xdr:spPr>
        <a:xfrm>
          <a:off x="10448925" y="762000"/>
          <a:ext cx="182880" cy="175260"/>
        </a:xfrm>
        <a:prstGeom prst="ellipse">
          <a:avLst/>
        </a:prstGeom>
        <a:solidFill>
          <a:srgbClr val="00B050"/>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lstStyle/>
        <a:p>
          <a:pPr algn="ctr"/>
          <a:r>
            <a:rPr lang="en-US" sz="1400" b="1"/>
            <a:t>3</a:t>
          </a:r>
        </a:p>
      </xdr:txBody>
    </xdr:sp>
    <xdr:clientData/>
  </xdr:twoCellAnchor>
  <xdr:twoCellAnchor>
    <xdr:from>
      <xdr:col>7</xdr:col>
      <xdr:colOff>419100</xdr:colOff>
      <xdr:row>33</xdr:row>
      <xdr:rowOff>19050</xdr:rowOff>
    </xdr:from>
    <xdr:to>
      <xdr:col>7</xdr:col>
      <xdr:colOff>601980</xdr:colOff>
      <xdr:row>33</xdr:row>
      <xdr:rowOff>194310</xdr:rowOff>
    </xdr:to>
    <xdr:sp macro="" textlink="">
      <xdr:nvSpPr>
        <xdr:cNvPr id="23" name="Oval 22">
          <a:extLst>
            <a:ext uri="{FF2B5EF4-FFF2-40B4-BE49-F238E27FC236}">
              <a16:creationId xmlns:a16="http://schemas.microsoft.com/office/drawing/2014/main" id="{00000000-0008-0000-0200-000017000000}"/>
            </a:ext>
            <a:ext uri="{C183D7F6-B498-43B3-948B-1728B52AA6E4}">
              <adec:decorative xmlns:adec="http://schemas.microsoft.com/office/drawing/2017/decorative" val="1"/>
            </a:ext>
          </a:extLst>
        </xdr:cNvPr>
        <xdr:cNvSpPr>
          <a:spLocks noChangeAspect="1"/>
        </xdr:cNvSpPr>
      </xdr:nvSpPr>
      <xdr:spPr>
        <a:xfrm>
          <a:off x="11801475" y="6648450"/>
          <a:ext cx="182880" cy="175260"/>
        </a:xfrm>
        <a:prstGeom prst="ellipse">
          <a:avLst/>
        </a:prstGeom>
        <a:solidFill>
          <a:srgbClr val="00B050"/>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lstStyle/>
        <a:p>
          <a:pPr algn="ctr"/>
          <a:r>
            <a:rPr lang="en-US" sz="1400" b="1"/>
            <a:t>3</a:t>
          </a:r>
        </a:p>
      </xdr:txBody>
    </xdr:sp>
    <xdr:clientData/>
  </xdr:twoCellAnchor>
  <xdr:twoCellAnchor>
    <xdr:from>
      <xdr:col>7</xdr:col>
      <xdr:colOff>419100</xdr:colOff>
      <xdr:row>36</xdr:row>
      <xdr:rowOff>9525</xdr:rowOff>
    </xdr:from>
    <xdr:to>
      <xdr:col>7</xdr:col>
      <xdr:colOff>601980</xdr:colOff>
      <xdr:row>36</xdr:row>
      <xdr:rowOff>184785</xdr:rowOff>
    </xdr:to>
    <xdr:sp macro="" textlink="">
      <xdr:nvSpPr>
        <xdr:cNvPr id="24" name="Oval 23">
          <a:extLst>
            <a:ext uri="{FF2B5EF4-FFF2-40B4-BE49-F238E27FC236}">
              <a16:creationId xmlns:a16="http://schemas.microsoft.com/office/drawing/2014/main" id="{00000000-0008-0000-0200-000018000000}"/>
            </a:ext>
            <a:ext uri="{C183D7F6-B498-43B3-948B-1728B52AA6E4}">
              <adec:decorative xmlns:adec="http://schemas.microsoft.com/office/drawing/2017/decorative" val="1"/>
            </a:ext>
          </a:extLst>
        </xdr:cNvPr>
        <xdr:cNvSpPr>
          <a:spLocks noChangeAspect="1"/>
        </xdr:cNvSpPr>
      </xdr:nvSpPr>
      <xdr:spPr>
        <a:xfrm>
          <a:off x="11801475" y="7229475"/>
          <a:ext cx="182880" cy="175260"/>
        </a:xfrm>
        <a:prstGeom prst="ellipse">
          <a:avLst/>
        </a:prstGeom>
        <a:solidFill>
          <a:srgbClr val="00B050"/>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lstStyle/>
        <a:p>
          <a:pPr algn="ctr"/>
          <a:r>
            <a:rPr lang="en-US" sz="1400" b="1"/>
            <a:t>3</a:t>
          </a:r>
        </a:p>
      </xdr:txBody>
    </xdr:sp>
    <xdr:clientData/>
  </xdr:twoCellAnchor>
  <xdr:twoCellAnchor>
    <xdr:from>
      <xdr:col>7</xdr:col>
      <xdr:colOff>419100</xdr:colOff>
      <xdr:row>39</xdr:row>
      <xdr:rowOff>9525</xdr:rowOff>
    </xdr:from>
    <xdr:to>
      <xdr:col>7</xdr:col>
      <xdr:colOff>601980</xdr:colOff>
      <xdr:row>39</xdr:row>
      <xdr:rowOff>184785</xdr:rowOff>
    </xdr:to>
    <xdr:sp macro="" textlink="">
      <xdr:nvSpPr>
        <xdr:cNvPr id="26" name="Oval 25">
          <a:extLst>
            <a:ext uri="{FF2B5EF4-FFF2-40B4-BE49-F238E27FC236}">
              <a16:creationId xmlns:a16="http://schemas.microsoft.com/office/drawing/2014/main" id="{00000000-0008-0000-0200-00001A000000}"/>
            </a:ext>
            <a:ext uri="{C183D7F6-B498-43B3-948B-1728B52AA6E4}">
              <adec:decorative xmlns:adec="http://schemas.microsoft.com/office/drawing/2017/decorative" val="1"/>
            </a:ext>
          </a:extLst>
        </xdr:cNvPr>
        <xdr:cNvSpPr>
          <a:spLocks noChangeAspect="1"/>
        </xdr:cNvSpPr>
      </xdr:nvSpPr>
      <xdr:spPr>
        <a:xfrm>
          <a:off x="11801475" y="7810500"/>
          <a:ext cx="182880" cy="175260"/>
        </a:xfrm>
        <a:prstGeom prst="ellipse">
          <a:avLst/>
        </a:prstGeom>
        <a:solidFill>
          <a:srgbClr val="00B050"/>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lstStyle/>
        <a:p>
          <a:pPr algn="ctr"/>
          <a:r>
            <a:rPr lang="en-US" sz="1400" b="1"/>
            <a:t>3</a:t>
          </a:r>
        </a:p>
      </xdr:txBody>
    </xdr:sp>
    <xdr:clientData/>
  </xdr:twoCellAnchor>
  <xdr:twoCellAnchor>
    <xdr:from>
      <xdr:col>7</xdr:col>
      <xdr:colOff>419100</xdr:colOff>
      <xdr:row>43</xdr:row>
      <xdr:rowOff>9525</xdr:rowOff>
    </xdr:from>
    <xdr:to>
      <xdr:col>7</xdr:col>
      <xdr:colOff>601980</xdr:colOff>
      <xdr:row>43</xdr:row>
      <xdr:rowOff>184785</xdr:rowOff>
    </xdr:to>
    <xdr:sp macro="" textlink="">
      <xdr:nvSpPr>
        <xdr:cNvPr id="28" name="Oval 27">
          <a:extLst>
            <a:ext uri="{FF2B5EF4-FFF2-40B4-BE49-F238E27FC236}">
              <a16:creationId xmlns:a16="http://schemas.microsoft.com/office/drawing/2014/main" id="{00000000-0008-0000-0200-00001C000000}"/>
            </a:ext>
            <a:ext uri="{C183D7F6-B498-43B3-948B-1728B52AA6E4}">
              <adec:decorative xmlns:adec="http://schemas.microsoft.com/office/drawing/2017/decorative" val="1"/>
            </a:ext>
          </a:extLst>
        </xdr:cNvPr>
        <xdr:cNvSpPr>
          <a:spLocks noChangeAspect="1"/>
        </xdr:cNvSpPr>
      </xdr:nvSpPr>
      <xdr:spPr>
        <a:xfrm>
          <a:off x="11801475" y="8591550"/>
          <a:ext cx="182880" cy="175260"/>
        </a:xfrm>
        <a:prstGeom prst="ellipse">
          <a:avLst/>
        </a:prstGeom>
        <a:solidFill>
          <a:srgbClr val="00B050"/>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lstStyle/>
        <a:p>
          <a:pPr algn="ctr"/>
          <a:r>
            <a:rPr lang="en-US" sz="1400" b="1"/>
            <a:t>3</a:t>
          </a:r>
        </a:p>
      </xdr:txBody>
    </xdr:sp>
    <xdr:clientData/>
  </xdr:twoCellAnchor>
  <xdr:twoCellAnchor>
    <xdr:from>
      <xdr:col>7</xdr:col>
      <xdr:colOff>419100</xdr:colOff>
      <xdr:row>47</xdr:row>
      <xdr:rowOff>9525</xdr:rowOff>
    </xdr:from>
    <xdr:to>
      <xdr:col>7</xdr:col>
      <xdr:colOff>601980</xdr:colOff>
      <xdr:row>47</xdr:row>
      <xdr:rowOff>184785</xdr:rowOff>
    </xdr:to>
    <xdr:sp macro="" textlink="">
      <xdr:nvSpPr>
        <xdr:cNvPr id="29" name="Oval 28">
          <a:extLst>
            <a:ext uri="{FF2B5EF4-FFF2-40B4-BE49-F238E27FC236}">
              <a16:creationId xmlns:a16="http://schemas.microsoft.com/office/drawing/2014/main" id="{00000000-0008-0000-0200-00001D000000}"/>
            </a:ext>
            <a:ext uri="{C183D7F6-B498-43B3-948B-1728B52AA6E4}">
              <adec:decorative xmlns:adec="http://schemas.microsoft.com/office/drawing/2017/decorative" val="1"/>
            </a:ext>
          </a:extLst>
        </xdr:cNvPr>
        <xdr:cNvSpPr>
          <a:spLocks noChangeAspect="1"/>
        </xdr:cNvSpPr>
      </xdr:nvSpPr>
      <xdr:spPr>
        <a:xfrm>
          <a:off x="11801475" y="9372600"/>
          <a:ext cx="182880" cy="175260"/>
        </a:xfrm>
        <a:prstGeom prst="ellipse">
          <a:avLst/>
        </a:prstGeom>
        <a:solidFill>
          <a:srgbClr val="00B050"/>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lstStyle/>
        <a:p>
          <a:pPr algn="ctr"/>
          <a:r>
            <a:rPr lang="en-US" sz="1400" b="1"/>
            <a:t>3</a:t>
          </a:r>
        </a:p>
      </xdr:txBody>
    </xdr:sp>
    <xdr:clientData/>
  </xdr:twoCellAnchor>
  <xdr:twoCellAnchor>
    <xdr:from>
      <xdr:col>7</xdr:col>
      <xdr:colOff>419100</xdr:colOff>
      <xdr:row>23</xdr:row>
      <xdr:rowOff>9525</xdr:rowOff>
    </xdr:from>
    <xdr:to>
      <xdr:col>7</xdr:col>
      <xdr:colOff>601980</xdr:colOff>
      <xdr:row>23</xdr:row>
      <xdr:rowOff>184785</xdr:rowOff>
    </xdr:to>
    <xdr:sp macro="" textlink="">
      <xdr:nvSpPr>
        <xdr:cNvPr id="30" name="Oval 29">
          <a:extLst>
            <a:ext uri="{FF2B5EF4-FFF2-40B4-BE49-F238E27FC236}">
              <a16:creationId xmlns:a16="http://schemas.microsoft.com/office/drawing/2014/main" id="{00000000-0008-0000-0200-00001E000000}"/>
            </a:ext>
            <a:ext uri="{C183D7F6-B498-43B3-948B-1728B52AA6E4}">
              <adec:decorative xmlns:adec="http://schemas.microsoft.com/office/drawing/2017/decorative" val="1"/>
            </a:ext>
          </a:extLst>
        </xdr:cNvPr>
        <xdr:cNvSpPr>
          <a:spLocks noChangeAspect="1"/>
        </xdr:cNvSpPr>
      </xdr:nvSpPr>
      <xdr:spPr>
        <a:xfrm>
          <a:off x="11801475" y="4667250"/>
          <a:ext cx="182880" cy="175260"/>
        </a:xfrm>
        <a:prstGeom prst="ellipse">
          <a:avLst/>
        </a:prstGeom>
        <a:solidFill>
          <a:srgbClr val="00B050"/>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lstStyle/>
        <a:p>
          <a:pPr algn="ctr"/>
          <a:r>
            <a:rPr lang="en-US" sz="1400" b="1"/>
            <a:t>3</a:t>
          </a:r>
        </a:p>
      </xdr:txBody>
    </xdr:sp>
    <xdr:clientData/>
  </xdr:twoCellAnchor>
  <xdr:twoCellAnchor>
    <xdr:from>
      <xdr:col>7</xdr:col>
      <xdr:colOff>419100</xdr:colOff>
      <xdr:row>19</xdr:row>
      <xdr:rowOff>9525</xdr:rowOff>
    </xdr:from>
    <xdr:to>
      <xdr:col>7</xdr:col>
      <xdr:colOff>601980</xdr:colOff>
      <xdr:row>19</xdr:row>
      <xdr:rowOff>184785</xdr:rowOff>
    </xdr:to>
    <xdr:sp macro="" textlink="">
      <xdr:nvSpPr>
        <xdr:cNvPr id="31" name="Oval 30">
          <a:extLst>
            <a:ext uri="{FF2B5EF4-FFF2-40B4-BE49-F238E27FC236}">
              <a16:creationId xmlns:a16="http://schemas.microsoft.com/office/drawing/2014/main" id="{00000000-0008-0000-0200-00001F000000}"/>
            </a:ext>
            <a:ext uri="{C183D7F6-B498-43B3-948B-1728B52AA6E4}">
              <adec:decorative xmlns:adec="http://schemas.microsoft.com/office/drawing/2017/decorative" val="1"/>
            </a:ext>
          </a:extLst>
        </xdr:cNvPr>
        <xdr:cNvSpPr>
          <a:spLocks noChangeAspect="1"/>
        </xdr:cNvSpPr>
      </xdr:nvSpPr>
      <xdr:spPr>
        <a:xfrm>
          <a:off x="11801475" y="3886200"/>
          <a:ext cx="182880" cy="175260"/>
        </a:xfrm>
        <a:prstGeom prst="ellipse">
          <a:avLst/>
        </a:prstGeom>
        <a:solidFill>
          <a:srgbClr val="00B050"/>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lstStyle/>
        <a:p>
          <a:pPr algn="ctr"/>
          <a:r>
            <a:rPr lang="en-US" sz="1400" b="1"/>
            <a:t>3</a:t>
          </a:r>
        </a:p>
      </xdr:txBody>
    </xdr:sp>
    <xdr:clientData/>
  </xdr:twoCellAnchor>
  <xdr:twoCellAnchor>
    <xdr:from>
      <xdr:col>7</xdr:col>
      <xdr:colOff>419100</xdr:colOff>
      <xdr:row>15</xdr:row>
      <xdr:rowOff>9525</xdr:rowOff>
    </xdr:from>
    <xdr:to>
      <xdr:col>7</xdr:col>
      <xdr:colOff>601980</xdr:colOff>
      <xdr:row>15</xdr:row>
      <xdr:rowOff>184785</xdr:rowOff>
    </xdr:to>
    <xdr:sp macro="" textlink="">
      <xdr:nvSpPr>
        <xdr:cNvPr id="32" name="Oval 31">
          <a:extLst>
            <a:ext uri="{FF2B5EF4-FFF2-40B4-BE49-F238E27FC236}">
              <a16:creationId xmlns:a16="http://schemas.microsoft.com/office/drawing/2014/main" id="{00000000-0008-0000-0200-000020000000}"/>
            </a:ext>
            <a:ext uri="{C183D7F6-B498-43B3-948B-1728B52AA6E4}">
              <adec:decorative xmlns:adec="http://schemas.microsoft.com/office/drawing/2017/decorative" val="1"/>
            </a:ext>
          </a:extLst>
        </xdr:cNvPr>
        <xdr:cNvSpPr>
          <a:spLocks noChangeAspect="1"/>
        </xdr:cNvSpPr>
      </xdr:nvSpPr>
      <xdr:spPr>
        <a:xfrm>
          <a:off x="11801475" y="3105150"/>
          <a:ext cx="182880" cy="175260"/>
        </a:xfrm>
        <a:prstGeom prst="ellipse">
          <a:avLst/>
        </a:prstGeom>
        <a:solidFill>
          <a:srgbClr val="00B050"/>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lstStyle/>
        <a:p>
          <a:pPr algn="ctr"/>
          <a:r>
            <a:rPr lang="en-US" sz="1400" b="1"/>
            <a:t>3</a:t>
          </a:r>
        </a:p>
      </xdr:txBody>
    </xdr:sp>
    <xdr:clientData/>
  </xdr:twoCellAnchor>
  <xdr:twoCellAnchor>
    <xdr:from>
      <xdr:col>7</xdr:col>
      <xdr:colOff>419100</xdr:colOff>
      <xdr:row>12</xdr:row>
      <xdr:rowOff>9525</xdr:rowOff>
    </xdr:from>
    <xdr:to>
      <xdr:col>7</xdr:col>
      <xdr:colOff>601980</xdr:colOff>
      <xdr:row>12</xdr:row>
      <xdr:rowOff>184785</xdr:rowOff>
    </xdr:to>
    <xdr:sp macro="" textlink="">
      <xdr:nvSpPr>
        <xdr:cNvPr id="33" name="Oval 32">
          <a:extLst>
            <a:ext uri="{FF2B5EF4-FFF2-40B4-BE49-F238E27FC236}">
              <a16:creationId xmlns:a16="http://schemas.microsoft.com/office/drawing/2014/main" id="{00000000-0008-0000-0200-000021000000}"/>
            </a:ext>
            <a:ext uri="{C183D7F6-B498-43B3-948B-1728B52AA6E4}">
              <adec:decorative xmlns:adec="http://schemas.microsoft.com/office/drawing/2017/decorative" val="1"/>
            </a:ext>
          </a:extLst>
        </xdr:cNvPr>
        <xdr:cNvSpPr>
          <a:spLocks noChangeAspect="1"/>
        </xdr:cNvSpPr>
      </xdr:nvSpPr>
      <xdr:spPr>
        <a:xfrm>
          <a:off x="11801475" y="2524125"/>
          <a:ext cx="182880" cy="175260"/>
        </a:xfrm>
        <a:prstGeom prst="ellipse">
          <a:avLst/>
        </a:prstGeom>
        <a:solidFill>
          <a:srgbClr val="00B050"/>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lstStyle/>
        <a:p>
          <a:pPr algn="ctr"/>
          <a:r>
            <a:rPr lang="en-US" sz="1400" b="1"/>
            <a:t>3</a:t>
          </a:r>
        </a:p>
      </xdr:txBody>
    </xdr:sp>
    <xdr:clientData/>
  </xdr:twoCellAnchor>
  <xdr:twoCellAnchor>
    <xdr:from>
      <xdr:col>7</xdr:col>
      <xdr:colOff>419100</xdr:colOff>
      <xdr:row>9</xdr:row>
      <xdr:rowOff>19050</xdr:rowOff>
    </xdr:from>
    <xdr:to>
      <xdr:col>7</xdr:col>
      <xdr:colOff>601980</xdr:colOff>
      <xdr:row>9</xdr:row>
      <xdr:rowOff>194310</xdr:rowOff>
    </xdr:to>
    <xdr:sp macro="" textlink="">
      <xdr:nvSpPr>
        <xdr:cNvPr id="34" name="Oval 33">
          <a:extLst>
            <a:ext uri="{FF2B5EF4-FFF2-40B4-BE49-F238E27FC236}">
              <a16:creationId xmlns:a16="http://schemas.microsoft.com/office/drawing/2014/main" id="{00000000-0008-0000-0200-000022000000}"/>
            </a:ext>
            <a:ext uri="{C183D7F6-B498-43B3-948B-1728B52AA6E4}">
              <adec:decorative xmlns:adec="http://schemas.microsoft.com/office/drawing/2017/decorative" val="1"/>
            </a:ext>
          </a:extLst>
        </xdr:cNvPr>
        <xdr:cNvSpPr>
          <a:spLocks noChangeAspect="1"/>
        </xdr:cNvSpPr>
      </xdr:nvSpPr>
      <xdr:spPr>
        <a:xfrm>
          <a:off x="11801475" y="1943100"/>
          <a:ext cx="182880" cy="175260"/>
        </a:xfrm>
        <a:prstGeom prst="ellipse">
          <a:avLst/>
        </a:prstGeom>
        <a:solidFill>
          <a:srgbClr val="00B050"/>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lstStyle/>
        <a:p>
          <a:pPr algn="ctr"/>
          <a:r>
            <a:rPr lang="en-US" sz="1400" b="1"/>
            <a:t>3</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tabSelected="1" zoomScaleNormal="100" workbookViewId="0"/>
  </sheetViews>
  <sheetFormatPr defaultRowHeight="15" x14ac:dyDescent="0.25"/>
  <sheetData/>
  <sheetProtection algorithmName="SHA-512" hashValue="9kLLbeuUqNuocPwZjDWa0iLk+jMu1I5UYHq5RdPRrpW+bXITHpiu3XQxHfbyzjJlzpNBHQ+5GhNirIJ4aUSDuA==" saltValue="rZb0E4o3XfFdDn0C6++uqA==" spinCount="100000" sheet="1" objects="1" scenarios="1"/>
  <pageMargins left="0.25" right="0.25" top="0.75" bottom="0.75" header="0.3" footer="0.3"/>
  <pageSetup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5" tint="0.79998168889431442"/>
  </sheetPr>
  <dimension ref="A1:N2021"/>
  <sheetViews>
    <sheetView workbookViewId="0">
      <selection activeCell="F45" sqref="F45"/>
    </sheetView>
  </sheetViews>
  <sheetFormatPr defaultRowHeight="15" x14ac:dyDescent="0.25"/>
  <cols>
    <col min="1" max="1" width="18" bestFit="1" customWidth="1"/>
    <col min="2" max="2" width="71.85546875" bestFit="1" customWidth="1"/>
    <col min="3" max="3" width="8.140625" style="49" bestFit="1" customWidth="1"/>
    <col min="4" max="4" width="7.5703125" bestFit="1" customWidth="1"/>
    <col min="5" max="5" width="13" bestFit="1" customWidth="1"/>
    <col min="6" max="6" width="18.5703125" bestFit="1" customWidth="1"/>
    <col min="7" max="7" width="18" bestFit="1" customWidth="1"/>
    <col min="8" max="8" width="18.7109375" bestFit="1" customWidth="1"/>
    <col min="9" max="9" width="24" bestFit="1" customWidth="1"/>
    <col min="10" max="10" width="24.7109375" bestFit="1" customWidth="1"/>
    <col min="11" max="11" width="21.140625" bestFit="1" customWidth="1"/>
    <col min="12" max="12" width="21.85546875" bestFit="1" customWidth="1"/>
    <col min="13" max="13" width="12.42578125" style="72" bestFit="1" customWidth="1"/>
    <col min="14" max="14" width="13.140625" style="72" bestFit="1" customWidth="1"/>
  </cols>
  <sheetData>
    <row r="1" spans="1:14" x14ac:dyDescent="0.25">
      <c r="A1" t="s">
        <v>582</v>
      </c>
      <c r="B1" s="3" t="s">
        <v>81</v>
      </c>
      <c r="C1" s="44" t="s">
        <v>69</v>
      </c>
      <c r="D1" s="3" t="s">
        <v>70</v>
      </c>
      <c r="E1" s="39" t="s">
        <v>82</v>
      </c>
      <c r="F1" s="40" t="s">
        <v>83</v>
      </c>
      <c r="G1" s="41" t="s">
        <v>84</v>
      </c>
      <c r="H1" s="41" t="s">
        <v>85</v>
      </c>
      <c r="I1" s="42" t="s">
        <v>86</v>
      </c>
      <c r="J1" s="42" t="s">
        <v>87</v>
      </c>
      <c r="K1" s="43" t="s">
        <v>88</v>
      </c>
      <c r="L1" s="43" t="s">
        <v>89</v>
      </c>
      <c r="M1" s="71" t="s">
        <v>90</v>
      </c>
      <c r="N1" s="71" t="s">
        <v>91</v>
      </c>
    </row>
    <row r="2" spans="1:14" x14ac:dyDescent="0.25">
      <c r="A2" t="str">
        <f>B2&amp;"_"&amp;D2</f>
        <v>Abilene MPO_2013</v>
      </c>
      <c r="B2" t="s">
        <v>92</v>
      </c>
      <c r="C2" s="49" t="s">
        <v>93</v>
      </c>
      <c r="D2">
        <v>2013</v>
      </c>
      <c r="E2" s="45">
        <v>127827.98189395935</v>
      </c>
      <c r="F2" s="50">
        <v>56577.359323568453</v>
      </c>
      <c r="G2" s="46">
        <v>155.4329334862783</v>
      </c>
      <c r="H2" s="46">
        <v>1493.9109025526566</v>
      </c>
      <c r="I2" s="47">
        <v>0.27472638409535938</v>
      </c>
      <c r="J2" s="47">
        <v>2.6404747772141737</v>
      </c>
      <c r="K2" s="48">
        <f>IF(I2&lt;='CBSA Bike Groupings'!$B$2,'CBSA Bike Groupings'!$A$2,
IF(AND(I2&lt;='CBSA Bike Groupings'!$B$3,I2&gt;'CBSA Bike Groupings'!$B$2),'CBSA Bike Groupings'!$A$3,
IF(AND(I2&lt;='CBSA Bike Groupings'!$B$4,I2&gt;'CBSA Bike Groupings'!$B$3),'CBSA Bike Groupings'!$A$4,
IF(AND(I2&lt;='CBSA Bike Groupings'!$B$5,I2&gt;'CBSA Bike Groupings'!$B$4),'CBSA Bike Groupings'!$A$5,
IF(I2&gt;'CBSA Bike Groupings'!$B$5,'CBSA Bike Groupings'!$A$6,"")))))</f>
        <v>2</v>
      </c>
      <c r="L2" s="48">
        <f>IF(J2&lt;='CBSA Walk Groupings'!$B$2,'CBSA Walk Groupings'!$A$2,
IF(AND(J2&lt;='CBSA Walk Groupings'!$B$3,J2&gt;'CBSA Walk Groupings'!$B$2),'CBSA Walk Groupings'!$A$3,
IF(AND(J2&lt;='CBSA Walk Groupings'!$B$4,J2&gt;'CBSA Walk Groupings'!$B$3),'CBSA Walk Groupings'!$A$4,
IF(AND(J2&lt;='CBSA Walk Groupings'!$B$5,J2&gt;'CBSA Walk Groupings'!$B$4),'CBSA Walk Groupings'!$A$5,
IF(J2&gt;'CBSA Walk Groupings'!$B$5,'CBSA Walk Groupings'!$A$6,"")))))</f>
        <v>4</v>
      </c>
      <c r="M2" s="72">
        <v>0</v>
      </c>
      <c r="N2" s="72">
        <v>3</v>
      </c>
    </row>
    <row r="3" spans="1:14" x14ac:dyDescent="0.25">
      <c r="A3" t="str">
        <f t="shared" ref="A3:A66" si="0">B3&amp;"_"&amp;D3</f>
        <v>Abilene MPO_2014</v>
      </c>
      <c r="B3" t="s">
        <v>92</v>
      </c>
      <c r="C3" s="49" t="s">
        <v>93</v>
      </c>
      <c r="D3">
        <v>2014</v>
      </c>
      <c r="E3" s="45">
        <v>128720.77142225014</v>
      </c>
      <c r="F3" s="50">
        <v>56486.475428047757</v>
      </c>
      <c r="G3" s="46">
        <v>135.24874615340298</v>
      </c>
      <c r="H3" s="46">
        <v>1495.9076012537089</v>
      </c>
      <c r="I3" s="47">
        <v>0.23943562618928541</v>
      </c>
      <c r="J3" s="47">
        <v>2.6482579943568791</v>
      </c>
      <c r="K3" s="48">
        <f>IF(I3&lt;='CBSA Bike Groupings'!$B$2,'CBSA Bike Groupings'!$A$2,
IF(AND(I3&lt;='CBSA Bike Groupings'!$B$3,I3&gt;'CBSA Bike Groupings'!$B$2),'CBSA Bike Groupings'!$A$3,
IF(AND(I3&lt;='CBSA Bike Groupings'!$B$4,I3&gt;'CBSA Bike Groupings'!$B$3),'CBSA Bike Groupings'!$A$4,
IF(AND(I3&lt;='CBSA Bike Groupings'!$B$5,I3&gt;'CBSA Bike Groupings'!$B$4),'CBSA Bike Groupings'!$A$5,
IF(I3&gt;'CBSA Bike Groupings'!$B$5,'CBSA Bike Groupings'!$A$6,"")))))</f>
        <v>2</v>
      </c>
      <c r="L3" s="48">
        <f>IF(J3&lt;='CBSA Walk Groupings'!$B$2,'CBSA Walk Groupings'!$A$2,
IF(AND(J3&lt;='CBSA Walk Groupings'!$B$3,J3&gt;'CBSA Walk Groupings'!$B$2),'CBSA Walk Groupings'!$A$3,
IF(AND(J3&lt;='CBSA Walk Groupings'!$B$4,J3&gt;'CBSA Walk Groupings'!$B$3),'CBSA Walk Groupings'!$A$4,
IF(AND(J3&lt;='CBSA Walk Groupings'!$B$5,J3&gt;'CBSA Walk Groupings'!$B$4),'CBSA Walk Groupings'!$A$5,
IF(J3&gt;'CBSA Walk Groupings'!$B$5,'CBSA Walk Groupings'!$A$6,"")))))</f>
        <v>4</v>
      </c>
      <c r="M3" s="72">
        <v>2</v>
      </c>
      <c r="N3" s="72">
        <v>2</v>
      </c>
    </row>
    <row r="4" spans="1:14" x14ac:dyDescent="0.25">
      <c r="A4" t="str">
        <f t="shared" si="0"/>
        <v>Abilene MPO_2015</v>
      </c>
      <c r="B4" t="s">
        <v>92</v>
      </c>
      <c r="C4" s="49" t="s">
        <v>93</v>
      </c>
      <c r="D4">
        <v>2015</v>
      </c>
      <c r="E4" s="45">
        <v>130087.646624154</v>
      </c>
      <c r="F4" s="50">
        <v>57547.067262800272</v>
      </c>
      <c r="G4" s="46">
        <v>134.08146482665171</v>
      </c>
      <c r="H4" s="46">
        <v>1362.5322159925049</v>
      </c>
      <c r="I4" s="47">
        <v>0.23299443604022724</v>
      </c>
      <c r="J4" s="47">
        <v>2.367683151897606</v>
      </c>
      <c r="K4" s="48">
        <f>IF(I4&lt;='CBSA Bike Groupings'!$B$2,'CBSA Bike Groupings'!$A$2,
IF(AND(I4&lt;='CBSA Bike Groupings'!$B$3,I4&gt;'CBSA Bike Groupings'!$B$2),'CBSA Bike Groupings'!$A$3,
IF(AND(I4&lt;='CBSA Bike Groupings'!$B$4,I4&gt;'CBSA Bike Groupings'!$B$3),'CBSA Bike Groupings'!$A$4,
IF(AND(I4&lt;='CBSA Bike Groupings'!$B$5,I4&gt;'CBSA Bike Groupings'!$B$4),'CBSA Bike Groupings'!$A$5,
IF(I4&gt;'CBSA Bike Groupings'!$B$5,'CBSA Bike Groupings'!$A$6,"")))))</f>
        <v>1</v>
      </c>
      <c r="L4" s="48">
        <f>IF(J4&lt;='CBSA Walk Groupings'!$B$2,'CBSA Walk Groupings'!$A$2,
IF(AND(J4&lt;='CBSA Walk Groupings'!$B$3,J4&gt;'CBSA Walk Groupings'!$B$2),'CBSA Walk Groupings'!$A$3,
IF(AND(J4&lt;='CBSA Walk Groupings'!$B$4,J4&gt;'CBSA Walk Groupings'!$B$3),'CBSA Walk Groupings'!$A$4,
IF(AND(J4&lt;='CBSA Walk Groupings'!$B$5,J4&gt;'CBSA Walk Groupings'!$B$4),'CBSA Walk Groupings'!$A$5,
IF(J4&gt;'CBSA Walk Groupings'!$B$5,'CBSA Walk Groupings'!$A$6,"")))))</f>
        <v>4</v>
      </c>
      <c r="M4" s="72">
        <v>0</v>
      </c>
      <c r="N4" s="72">
        <v>2</v>
      </c>
    </row>
    <row r="5" spans="1:14" x14ac:dyDescent="0.25">
      <c r="A5" t="str">
        <f t="shared" si="0"/>
        <v>Abilene MPO_2016</v>
      </c>
      <c r="B5" t="s">
        <v>92</v>
      </c>
      <c r="C5" s="49" t="s">
        <v>93</v>
      </c>
      <c r="D5">
        <v>2016</v>
      </c>
      <c r="E5" s="45">
        <v>130383.72961168455</v>
      </c>
      <c r="F5" s="50">
        <v>58222.117076642047</v>
      </c>
      <c r="G5" s="46">
        <v>108.999999999967</v>
      </c>
      <c r="H5" s="46">
        <v>1342.9488804810362</v>
      </c>
      <c r="I5" s="47">
        <v>0.18721407855451616</v>
      </c>
      <c r="J5" s="47">
        <v>2.3065957541757096</v>
      </c>
      <c r="K5" s="48">
        <f>IF(I5&lt;='CBSA Bike Groupings'!$B$2,'CBSA Bike Groupings'!$A$2,
IF(AND(I5&lt;='CBSA Bike Groupings'!$B$3,I5&gt;'CBSA Bike Groupings'!$B$2),'CBSA Bike Groupings'!$A$3,
IF(AND(I5&lt;='CBSA Bike Groupings'!$B$4,I5&gt;'CBSA Bike Groupings'!$B$3),'CBSA Bike Groupings'!$A$4,
IF(AND(I5&lt;='CBSA Bike Groupings'!$B$5,I5&gt;'CBSA Bike Groupings'!$B$4),'CBSA Bike Groupings'!$A$5,
IF(I5&gt;'CBSA Bike Groupings'!$B$5,'CBSA Bike Groupings'!$A$6,"")))))</f>
        <v>1</v>
      </c>
      <c r="L5" s="48">
        <f>IF(J5&lt;='CBSA Walk Groupings'!$B$2,'CBSA Walk Groupings'!$A$2,
IF(AND(J5&lt;='CBSA Walk Groupings'!$B$3,J5&gt;'CBSA Walk Groupings'!$B$2),'CBSA Walk Groupings'!$A$3,
IF(AND(J5&lt;='CBSA Walk Groupings'!$B$4,J5&gt;'CBSA Walk Groupings'!$B$3),'CBSA Walk Groupings'!$A$4,
IF(AND(J5&lt;='CBSA Walk Groupings'!$B$5,J5&gt;'CBSA Walk Groupings'!$B$4),'CBSA Walk Groupings'!$A$5,
IF(J5&gt;'CBSA Walk Groupings'!$B$5,'CBSA Walk Groupings'!$A$6,"")))))</f>
        <v>3</v>
      </c>
      <c r="M5" s="72">
        <v>3</v>
      </c>
      <c r="N5" s="72">
        <v>2</v>
      </c>
    </row>
    <row r="6" spans="1:14" x14ac:dyDescent="0.25">
      <c r="A6" t="str">
        <f t="shared" si="0"/>
        <v>Abilene MPO_2017</v>
      </c>
      <c r="B6" t="s">
        <v>92</v>
      </c>
      <c r="C6" s="49" t="s">
        <v>93</v>
      </c>
      <c r="D6">
        <v>2017</v>
      </c>
      <c r="E6" s="45">
        <v>130962</v>
      </c>
      <c r="F6" s="50">
        <v>60030</v>
      </c>
      <c r="G6" s="46">
        <v>136</v>
      </c>
      <c r="H6" s="46">
        <v>1355</v>
      </c>
      <c r="I6" s="47">
        <f>(G6/$F6)*100</f>
        <v>0.22655338997168081</v>
      </c>
      <c r="J6" s="47">
        <f>(H6/$F6)*100</f>
        <v>2.2572047309678491</v>
      </c>
      <c r="K6" s="48">
        <f>IF(I6&lt;='CBSA Bike Groupings'!$B$2,'CBSA Bike Groupings'!$A$2,
IF(AND(I6&lt;='CBSA Bike Groupings'!$B$3,I6&gt;'CBSA Bike Groupings'!$B$2),'CBSA Bike Groupings'!$A$3,
IF(AND(I6&lt;='CBSA Bike Groupings'!$B$4,I6&gt;'CBSA Bike Groupings'!$B$3),'CBSA Bike Groupings'!$A$4,
IF(AND(I6&lt;='CBSA Bike Groupings'!$B$5,I6&gt;'CBSA Bike Groupings'!$B$4),'CBSA Bike Groupings'!$A$5,
IF(I6&gt;'CBSA Bike Groupings'!$B$5,'CBSA Bike Groupings'!$A$6,"")))))</f>
        <v>1</v>
      </c>
      <c r="L6" s="48">
        <f>IF(J6&lt;='CBSA Walk Groupings'!$B$2,'CBSA Walk Groupings'!$A$2,
IF(AND(J6&lt;='CBSA Walk Groupings'!$B$3,J6&gt;'CBSA Walk Groupings'!$B$2),'CBSA Walk Groupings'!$A$3,
IF(AND(J6&lt;='CBSA Walk Groupings'!$B$4,J6&gt;'CBSA Walk Groupings'!$B$3),'CBSA Walk Groupings'!$A$4,
IF(AND(J6&lt;='CBSA Walk Groupings'!$B$5,J6&gt;'CBSA Walk Groupings'!$B$4),'CBSA Walk Groupings'!$A$5,
IF(J6&gt;'CBSA Walk Groupings'!$B$5,'CBSA Walk Groupings'!$A$6,"")))))</f>
        <v>3</v>
      </c>
      <c r="M6" s="72">
        <v>0</v>
      </c>
      <c r="N6" s="72">
        <v>3</v>
      </c>
    </row>
    <row r="7" spans="1:14" x14ac:dyDescent="0.25">
      <c r="A7" t="str">
        <f t="shared" si="0"/>
        <v>Adams County Transportation Planning Organization_2013</v>
      </c>
      <c r="B7" t="s">
        <v>94</v>
      </c>
      <c r="C7" s="49" t="s">
        <v>95</v>
      </c>
      <c r="D7">
        <v>2013</v>
      </c>
      <c r="E7" s="45">
        <v>101557.8075252862</v>
      </c>
      <c r="F7" s="50">
        <v>50202.447123463477</v>
      </c>
      <c r="G7" s="46">
        <v>115.43105840146397</v>
      </c>
      <c r="H7" s="46">
        <v>2133.0285413663723</v>
      </c>
      <c r="I7" s="47">
        <v>0.22993113884983135</v>
      </c>
      <c r="J7" s="47">
        <v>4.2488537184663322</v>
      </c>
      <c r="K7" s="48">
        <f>IF(I7&lt;='CBSA Bike Groupings'!$B$2,'CBSA Bike Groupings'!$A$2,
IF(AND(I7&lt;='CBSA Bike Groupings'!$B$3,I7&gt;'CBSA Bike Groupings'!$B$2),'CBSA Bike Groupings'!$A$3,
IF(AND(I7&lt;='CBSA Bike Groupings'!$B$4,I7&gt;'CBSA Bike Groupings'!$B$3),'CBSA Bike Groupings'!$A$4,
IF(AND(I7&lt;='CBSA Bike Groupings'!$B$5,I7&gt;'CBSA Bike Groupings'!$B$4),'CBSA Bike Groupings'!$A$5,
IF(I7&gt;'CBSA Bike Groupings'!$B$5,'CBSA Bike Groupings'!$A$6,"")))))</f>
        <v>1</v>
      </c>
      <c r="L7" s="48">
        <f>IF(J7&lt;='CBSA Walk Groupings'!$B$2,'CBSA Walk Groupings'!$A$2,
IF(AND(J7&lt;='CBSA Walk Groupings'!$B$3,J7&gt;'CBSA Walk Groupings'!$B$2),'CBSA Walk Groupings'!$A$3,
IF(AND(J7&lt;='CBSA Walk Groupings'!$B$4,J7&gt;'CBSA Walk Groupings'!$B$3),'CBSA Walk Groupings'!$A$4,
IF(AND(J7&lt;='CBSA Walk Groupings'!$B$5,J7&gt;'CBSA Walk Groupings'!$B$4),'CBSA Walk Groupings'!$A$5,
IF(J7&gt;'CBSA Walk Groupings'!$B$5,'CBSA Walk Groupings'!$A$6,"")))))</f>
        <v>5</v>
      </c>
      <c r="M7" s="72">
        <v>1</v>
      </c>
      <c r="N7" s="72">
        <v>1</v>
      </c>
    </row>
    <row r="8" spans="1:14" x14ac:dyDescent="0.25">
      <c r="A8" t="str">
        <f t="shared" si="0"/>
        <v>Adams County Transportation Planning Organization_2014</v>
      </c>
      <c r="B8" t="s">
        <v>94</v>
      </c>
      <c r="C8" s="49" t="s">
        <v>95</v>
      </c>
      <c r="D8">
        <v>2014</v>
      </c>
      <c r="E8" s="45">
        <v>101589.7441052911</v>
      </c>
      <c r="F8" s="50">
        <v>49599.763594341159</v>
      </c>
      <c r="G8" s="46">
        <v>114.72313430485742</v>
      </c>
      <c r="H8" s="46">
        <v>1955.0958739753116</v>
      </c>
      <c r="I8" s="47">
        <v>0.23129774416494639</v>
      </c>
      <c r="J8" s="47">
        <v>3.9417443396814265</v>
      </c>
      <c r="K8" s="48">
        <f>IF(I8&lt;='CBSA Bike Groupings'!$B$2,'CBSA Bike Groupings'!$A$2,
IF(AND(I8&lt;='CBSA Bike Groupings'!$B$3,I8&gt;'CBSA Bike Groupings'!$B$2),'CBSA Bike Groupings'!$A$3,
IF(AND(I8&lt;='CBSA Bike Groupings'!$B$4,I8&gt;'CBSA Bike Groupings'!$B$3),'CBSA Bike Groupings'!$A$4,
IF(AND(I8&lt;='CBSA Bike Groupings'!$B$5,I8&gt;'CBSA Bike Groupings'!$B$4),'CBSA Bike Groupings'!$A$5,
IF(I8&gt;'CBSA Bike Groupings'!$B$5,'CBSA Bike Groupings'!$A$6,"")))))</f>
        <v>1</v>
      </c>
      <c r="L8" s="48">
        <f>IF(J8&lt;='CBSA Walk Groupings'!$B$2,'CBSA Walk Groupings'!$A$2,
IF(AND(J8&lt;='CBSA Walk Groupings'!$B$3,J8&gt;'CBSA Walk Groupings'!$B$2),'CBSA Walk Groupings'!$A$3,
IF(AND(J8&lt;='CBSA Walk Groupings'!$B$4,J8&gt;'CBSA Walk Groupings'!$B$3),'CBSA Walk Groupings'!$A$4,
IF(AND(J8&lt;='CBSA Walk Groupings'!$B$5,J8&gt;'CBSA Walk Groupings'!$B$4),'CBSA Walk Groupings'!$A$5,
IF(J8&gt;'CBSA Walk Groupings'!$B$5,'CBSA Walk Groupings'!$A$6,"")))))</f>
        <v>5</v>
      </c>
      <c r="M8" s="72">
        <v>0</v>
      </c>
      <c r="N8" s="72">
        <v>1</v>
      </c>
    </row>
    <row r="9" spans="1:14" x14ac:dyDescent="0.25">
      <c r="A9" t="str">
        <f t="shared" si="0"/>
        <v>Adams County Transportation Planning Organization_2015</v>
      </c>
      <c r="B9" t="s">
        <v>94</v>
      </c>
      <c r="C9" s="49" t="s">
        <v>95</v>
      </c>
      <c r="D9">
        <v>2015</v>
      </c>
      <c r="E9" s="45">
        <v>101789.02752776888</v>
      </c>
      <c r="F9" s="50">
        <v>49542.500322654465</v>
      </c>
      <c r="G9" s="46">
        <v>147.63442051601768</v>
      </c>
      <c r="H9" s="46">
        <v>1982.5091541197187</v>
      </c>
      <c r="I9" s="47">
        <v>0.29799549791496577</v>
      </c>
      <c r="J9" s="47">
        <v>4.0016332264384529</v>
      </c>
      <c r="K9" s="48">
        <f>IF(I9&lt;='CBSA Bike Groupings'!$B$2,'CBSA Bike Groupings'!$A$2,
IF(AND(I9&lt;='CBSA Bike Groupings'!$B$3,I9&gt;'CBSA Bike Groupings'!$B$2),'CBSA Bike Groupings'!$A$3,
IF(AND(I9&lt;='CBSA Bike Groupings'!$B$4,I9&gt;'CBSA Bike Groupings'!$B$3),'CBSA Bike Groupings'!$A$4,
IF(AND(I9&lt;='CBSA Bike Groupings'!$B$5,I9&gt;'CBSA Bike Groupings'!$B$4),'CBSA Bike Groupings'!$A$5,
IF(I9&gt;'CBSA Bike Groupings'!$B$5,'CBSA Bike Groupings'!$A$6,"")))))</f>
        <v>2</v>
      </c>
      <c r="L9" s="48">
        <f>IF(J9&lt;='CBSA Walk Groupings'!$B$2,'CBSA Walk Groupings'!$A$2,
IF(AND(J9&lt;='CBSA Walk Groupings'!$B$3,J9&gt;'CBSA Walk Groupings'!$B$2),'CBSA Walk Groupings'!$A$3,
IF(AND(J9&lt;='CBSA Walk Groupings'!$B$4,J9&gt;'CBSA Walk Groupings'!$B$3),'CBSA Walk Groupings'!$A$4,
IF(AND(J9&lt;='CBSA Walk Groupings'!$B$5,J9&gt;'CBSA Walk Groupings'!$B$4),'CBSA Walk Groupings'!$A$5,
IF(J9&gt;'CBSA Walk Groupings'!$B$5,'CBSA Walk Groupings'!$A$6,"")))))</f>
        <v>5</v>
      </c>
      <c r="M9" s="72">
        <v>1</v>
      </c>
      <c r="N9" s="72">
        <v>0</v>
      </c>
    </row>
    <row r="10" spans="1:14" x14ac:dyDescent="0.25">
      <c r="A10" t="str">
        <f t="shared" si="0"/>
        <v>Adams County Transportation Planning Organization_2016</v>
      </c>
      <c r="B10" t="s">
        <v>94</v>
      </c>
      <c r="C10" s="49" t="s">
        <v>95</v>
      </c>
      <c r="D10">
        <v>2016</v>
      </c>
      <c r="E10" s="45">
        <v>101782.39445175363</v>
      </c>
      <c r="F10" s="50">
        <v>49609.377906439091</v>
      </c>
      <c r="G10" s="46">
        <v>141.1955438304559</v>
      </c>
      <c r="H10" s="46">
        <v>1816.6151977670791</v>
      </c>
      <c r="I10" s="47">
        <v>0.28461462285768618</v>
      </c>
      <c r="J10" s="47">
        <v>3.6618382943505732</v>
      </c>
      <c r="K10" s="48">
        <f>IF(I10&lt;='CBSA Bike Groupings'!$B$2,'CBSA Bike Groupings'!$A$2,
IF(AND(I10&lt;='CBSA Bike Groupings'!$B$3,I10&gt;'CBSA Bike Groupings'!$B$2),'CBSA Bike Groupings'!$A$3,
IF(AND(I10&lt;='CBSA Bike Groupings'!$B$4,I10&gt;'CBSA Bike Groupings'!$B$3),'CBSA Bike Groupings'!$A$4,
IF(AND(I10&lt;='CBSA Bike Groupings'!$B$5,I10&gt;'CBSA Bike Groupings'!$B$4),'CBSA Bike Groupings'!$A$5,
IF(I10&gt;'CBSA Bike Groupings'!$B$5,'CBSA Bike Groupings'!$A$6,"")))))</f>
        <v>2</v>
      </c>
      <c r="L10" s="48">
        <f>IF(J10&lt;='CBSA Walk Groupings'!$B$2,'CBSA Walk Groupings'!$A$2,
IF(AND(J10&lt;='CBSA Walk Groupings'!$B$3,J10&gt;'CBSA Walk Groupings'!$B$2),'CBSA Walk Groupings'!$A$3,
IF(AND(J10&lt;='CBSA Walk Groupings'!$B$4,J10&gt;'CBSA Walk Groupings'!$B$3),'CBSA Walk Groupings'!$A$4,
IF(AND(J10&lt;='CBSA Walk Groupings'!$B$5,J10&gt;'CBSA Walk Groupings'!$B$4),'CBSA Walk Groupings'!$A$5,
IF(J10&gt;'CBSA Walk Groupings'!$B$5,'CBSA Walk Groupings'!$A$6,"")))))</f>
        <v>5</v>
      </c>
      <c r="M10" s="72">
        <v>1</v>
      </c>
      <c r="N10" s="72">
        <v>1</v>
      </c>
    </row>
    <row r="11" spans="1:14" x14ac:dyDescent="0.25">
      <c r="A11" t="str">
        <f t="shared" si="0"/>
        <v>Adams County Transportation Planning Organization_2017</v>
      </c>
      <c r="B11" t="s">
        <v>94</v>
      </c>
      <c r="C11" s="49" t="s">
        <v>95</v>
      </c>
      <c r="D11">
        <v>2017</v>
      </c>
      <c r="E11" s="45">
        <v>101616</v>
      </c>
      <c r="F11" s="50">
        <v>49528</v>
      </c>
      <c r="G11" s="46">
        <v>143</v>
      </c>
      <c r="H11" s="46">
        <v>1820</v>
      </c>
      <c r="I11" s="47">
        <f>(G11/$F11)*100</f>
        <v>0.28872556937489907</v>
      </c>
      <c r="J11" s="47">
        <f>(H11/$F11)*100</f>
        <v>3.6746890647714423</v>
      </c>
      <c r="K11" s="48">
        <f>IF(I11&lt;='CBSA Bike Groupings'!$B$2,'CBSA Bike Groupings'!$A$2,
IF(AND(I11&lt;='CBSA Bike Groupings'!$B$3,I11&gt;'CBSA Bike Groupings'!$B$2),'CBSA Bike Groupings'!$A$3,
IF(AND(I11&lt;='CBSA Bike Groupings'!$B$4,I11&gt;'CBSA Bike Groupings'!$B$3),'CBSA Bike Groupings'!$A$4,
IF(AND(I11&lt;='CBSA Bike Groupings'!$B$5,I11&gt;'CBSA Bike Groupings'!$B$4),'CBSA Bike Groupings'!$A$5,
IF(I11&gt;'CBSA Bike Groupings'!$B$5,'CBSA Bike Groupings'!$A$6,"")))))</f>
        <v>2</v>
      </c>
      <c r="L11" s="48">
        <f>IF(J11&lt;='CBSA Walk Groupings'!$B$2,'CBSA Walk Groupings'!$A$2,
IF(AND(J11&lt;='CBSA Walk Groupings'!$B$3,J11&gt;'CBSA Walk Groupings'!$B$2),'CBSA Walk Groupings'!$A$3,
IF(AND(J11&lt;='CBSA Walk Groupings'!$B$4,J11&gt;'CBSA Walk Groupings'!$B$3),'CBSA Walk Groupings'!$A$4,
IF(AND(J11&lt;='CBSA Walk Groupings'!$B$5,J11&gt;'CBSA Walk Groupings'!$B$4),'CBSA Walk Groupings'!$A$5,
IF(J11&gt;'CBSA Walk Groupings'!$B$5,'CBSA Walk Groupings'!$A$6,"")))))</f>
        <v>5</v>
      </c>
      <c r="M11" s="72">
        <v>0</v>
      </c>
      <c r="N11" s="72">
        <v>0</v>
      </c>
    </row>
    <row r="12" spans="1:14" x14ac:dyDescent="0.25">
      <c r="A12" t="str">
        <f t="shared" si="0"/>
        <v>Adirondack/Glens Falls Transportation Council_2013</v>
      </c>
      <c r="B12" t="s">
        <v>96</v>
      </c>
      <c r="C12" s="49" t="s">
        <v>97</v>
      </c>
      <c r="D12">
        <v>2013</v>
      </c>
      <c r="E12" s="45">
        <v>143724.85509296579</v>
      </c>
      <c r="F12" s="50">
        <v>66449.362791531152</v>
      </c>
      <c r="G12" s="46">
        <v>183.99689248072761</v>
      </c>
      <c r="H12" s="46">
        <v>1787.0787012250878</v>
      </c>
      <c r="I12" s="47">
        <v>0.27689790353291044</v>
      </c>
      <c r="J12" s="47">
        <v>2.6893842561464676</v>
      </c>
      <c r="K12" s="48">
        <f>IF(I12&lt;='CBSA Bike Groupings'!$B$2,'CBSA Bike Groupings'!$A$2,
IF(AND(I12&lt;='CBSA Bike Groupings'!$B$3,I12&gt;'CBSA Bike Groupings'!$B$2),'CBSA Bike Groupings'!$A$3,
IF(AND(I12&lt;='CBSA Bike Groupings'!$B$4,I12&gt;'CBSA Bike Groupings'!$B$3),'CBSA Bike Groupings'!$A$4,
IF(AND(I12&lt;='CBSA Bike Groupings'!$B$5,I12&gt;'CBSA Bike Groupings'!$B$4),'CBSA Bike Groupings'!$A$5,
IF(I12&gt;'CBSA Bike Groupings'!$B$5,'CBSA Bike Groupings'!$A$6,"")))))</f>
        <v>2</v>
      </c>
      <c r="L12" s="48">
        <f>IF(J12&lt;='CBSA Walk Groupings'!$B$2,'CBSA Walk Groupings'!$A$2,
IF(AND(J12&lt;='CBSA Walk Groupings'!$B$3,J12&gt;'CBSA Walk Groupings'!$B$2),'CBSA Walk Groupings'!$A$3,
IF(AND(J12&lt;='CBSA Walk Groupings'!$B$4,J12&gt;'CBSA Walk Groupings'!$B$3),'CBSA Walk Groupings'!$A$4,
IF(AND(J12&lt;='CBSA Walk Groupings'!$B$5,J12&gt;'CBSA Walk Groupings'!$B$4),'CBSA Walk Groupings'!$A$5,
IF(J12&gt;'CBSA Walk Groupings'!$B$5,'CBSA Walk Groupings'!$A$6,"")))))</f>
        <v>4</v>
      </c>
      <c r="M12" s="72">
        <v>0</v>
      </c>
      <c r="N12" s="72">
        <v>0</v>
      </c>
    </row>
    <row r="13" spans="1:14" x14ac:dyDescent="0.25">
      <c r="A13" t="str">
        <f t="shared" si="0"/>
        <v>Adirondack/Glens Falls Transportation Council_2014</v>
      </c>
      <c r="B13" t="s">
        <v>96</v>
      </c>
      <c r="C13" s="49" t="s">
        <v>97</v>
      </c>
      <c r="D13">
        <v>2014</v>
      </c>
      <c r="E13" s="45">
        <v>143351.81740652345</v>
      </c>
      <c r="F13" s="50">
        <v>66199.49678246933</v>
      </c>
      <c r="G13" s="46">
        <v>192.00131851728435</v>
      </c>
      <c r="H13" s="46">
        <v>2011.0606077145912</v>
      </c>
      <c r="I13" s="47">
        <v>0.29003440788711454</v>
      </c>
      <c r="J13" s="47">
        <v>3.0378789952481204</v>
      </c>
      <c r="K13" s="48">
        <f>IF(I13&lt;='CBSA Bike Groupings'!$B$2,'CBSA Bike Groupings'!$A$2,
IF(AND(I13&lt;='CBSA Bike Groupings'!$B$3,I13&gt;'CBSA Bike Groupings'!$B$2),'CBSA Bike Groupings'!$A$3,
IF(AND(I13&lt;='CBSA Bike Groupings'!$B$4,I13&gt;'CBSA Bike Groupings'!$B$3),'CBSA Bike Groupings'!$A$4,
IF(AND(I13&lt;='CBSA Bike Groupings'!$B$5,I13&gt;'CBSA Bike Groupings'!$B$4),'CBSA Bike Groupings'!$A$5,
IF(I13&gt;'CBSA Bike Groupings'!$B$5,'CBSA Bike Groupings'!$A$6,"")))))</f>
        <v>2</v>
      </c>
      <c r="L13" s="48">
        <f>IF(J13&lt;='CBSA Walk Groupings'!$B$2,'CBSA Walk Groupings'!$A$2,
IF(AND(J13&lt;='CBSA Walk Groupings'!$B$3,J13&gt;'CBSA Walk Groupings'!$B$2),'CBSA Walk Groupings'!$A$3,
IF(AND(J13&lt;='CBSA Walk Groupings'!$B$4,J13&gt;'CBSA Walk Groupings'!$B$3),'CBSA Walk Groupings'!$A$4,
IF(AND(J13&lt;='CBSA Walk Groupings'!$B$5,J13&gt;'CBSA Walk Groupings'!$B$4),'CBSA Walk Groupings'!$A$5,
IF(J13&gt;'CBSA Walk Groupings'!$B$5,'CBSA Walk Groupings'!$A$6,"")))))</f>
        <v>4</v>
      </c>
      <c r="M13" s="72">
        <v>0</v>
      </c>
      <c r="N13" s="72">
        <v>1</v>
      </c>
    </row>
    <row r="14" spans="1:14" x14ac:dyDescent="0.25">
      <c r="A14" t="str">
        <f t="shared" si="0"/>
        <v>Adirondack/Glens Falls Transportation Council_2015</v>
      </c>
      <c r="B14" t="s">
        <v>96</v>
      </c>
      <c r="C14" s="49" t="s">
        <v>97</v>
      </c>
      <c r="D14">
        <v>2015</v>
      </c>
      <c r="E14" s="45">
        <v>142942.92070774743</v>
      </c>
      <c r="F14" s="50">
        <v>66889.426569663454</v>
      </c>
      <c r="G14" s="46">
        <v>173.00268231067125</v>
      </c>
      <c r="H14" s="46">
        <v>2049.0553038286598</v>
      </c>
      <c r="I14" s="47">
        <v>0.25863980479858623</v>
      </c>
      <c r="J14" s="47">
        <v>3.0633470922263419</v>
      </c>
      <c r="K14" s="48">
        <f>IF(I14&lt;='CBSA Bike Groupings'!$B$2,'CBSA Bike Groupings'!$A$2,
IF(AND(I14&lt;='CBSA Bike Groupings'!$B$3,I14&gt;'CBSA Bike Groupings'!$B$2),'CBSA Bike Groupings'!$A$3,
IF(AND(I14&lt;='CBSA Bike Groupings'!$B$4,I14&gt;'CBSA Bike Groupings'!$B$3),'CBSA Bike Groupings'!$A$4,
IF(AND(I14&lt;='CBSA Bike Groupings'!$B$5,I14&gt;'CBSA Bike Groupings'!$B$4),'CBSA Bike Groupings'!$A$5,
IF(I14&gt;'CBSA Bike Groupings'!$B$5,'CBSA Bike Groupings'!$A$6,"")))))</f>
        <v>2</v>
      </c>
      <c r="L14" s="48">
        <f>IF(J14&lt;='CBSA Walk Groupings'!$B$2,'CBSA Walk Groupings'!$A$2,
IF(AND(J14&lt;='CBSA Walk Groupings'!$B$3,J14&gt;'CBSA Walk Groupings'!$B$2),'CBSA Walk Groupings'!$A$3,
IF(AND(J14&lt;='CBSA Walk Groupings'!$B$4,J14&gt;'CBSA Walk Groupings'!$B$3),'CBSA Walk Groupings'!$A$4,
IF(AND(J14&lt;='CBSA Walk Groupings'!$B$5,J14&gt;'CBSA Walk Groupings'!$B$4),'CBSA Walk Groupings'!$A$5,
IF(J14&gt;'CBSA Walk Groupings'!$B$5,'CBSA Walk Groupings'!$A$6,"")))))</f>
        <v>4</v>
      </c>
      <c r="M14" s="72">
        <v>1</v>
      </c>
      <c r="N14" s="72">
        <v>1</v>
      </c>
    </row>
    <row r="15" spans="1:14" x14ac:dyDescent="0.25">
      <c r="A15" t="str">
        <f t="shared" si="0"/>
        <v>Adirondack/Glens Falls Transportation Council_2016</v>
      </c>
      <c r="B15" t="s">
        <v>96</v>
      </c>
      <c r="C15" s="49" t="s">
        <v>97</v>
      </c>
      <c r="D15">
        <v>2016</v>
      </c>
      <c r="E15" s="45">
        <v>142542.10897006618</v>
      </c>
      <c r="F15" s="50">
        <v>67524.265402544901</v>
      </c>
      <c r="G15" s="46">
        <v>294.0020404278041</v>
      </c>
      <c r="H15" s="46">
        <v>1990.0519282249168</v>
      </c>
      <c r="I15" s="47">
        <v>0.43540205683855321</v>
      </c>
      <c r="J15" s="47">
        <v>2.9471656098163406</v>
      </c>
      <c r="K15" s="48">
        <f>IF(I15&lt;='CBSA Bike Groupings'!$B$2,'CBSA Bike Groupings'!$A$2,
IF(AND(I15&lt;='CBSA Bike Groupings'!$B$3,I15&gt;'CBSA Bike Groupings'!$B$2),'CBSA Bike Groupings'!$A$3,
IF(AND(I15&lt;='CBSA Bike Groupings'!$B$4,I15&gt;'CBSA Bike Groupings'!$B$3),'CBSA Bike Groupings'!$A$4,
IF(AND(I15&lt;='CBSA Bike Groupings'!$B$5,I15&gt;'CBSA Bike Groupings'!$B$4),'CBSA Bike Groupings'!$A$5,
IF(I15&gt;'CBSA Bike Groupings'!$B$5,'CBSA Bike Groupings'!$A$6,"")))))</f>
        <v>3</v>
      </c>
      <c r="L15" s="48">
        <f>IF(J15&lt;='CBSA Walk Groupings'!$B$2,'CBSA Walk Groupings'!$A$2,
IF(AND(J15&lt;='CBSA Walk Groupings'!$B$3,J15&gt;'CBSA Walk Groupings'!$B$2),'CBSA Walk Groupings'!$A$3,
IF(AND(J15&lt;='CBSA Walk Groupings'!$B$4,J15&gt;'CBSA Walk Groupings'!$B$3),'CBSA Walk Groupings'!$A$4,
IF(AND(J15&lt;='CBSA Walk Groupings'!$B$5,J15&gt;'CBSA Walk Groupings'!$B$4),'CBSA Walk Groupings'!$A$5,
IF(J15&gt;'CBSA Walk Groupings'!$B$5,'CBSA Walk Groupings'!$A$6,"")))))</f>
        <v>4</v>
      </c>
      <c r="M15" s="72">
        <v>0</v>
      </c>
      <c r="N15" s="72">
        <v>0</v>
      </c>
    </row>
    <row r="16" spans="1:14" x14ac:dyDescent="0.25">
      <c r="A16" t="str">
        <f t="shared" si="0"/>
        <v>Adirondack/Glens Falls Transportation Council_2017</v>
      </c>
      <c r="B16" t="s">
        <v>96</v>
      </c>
      <c r="C16" s="49" t="s">
        <v>97</v>
      </c>
      <c r="D16">
        <v>2017</v>
      </c>
      <c r="E16" s="45">
        <v>142152</v>
      </c>
      <c r="F16" s="50">
        <v>67606</v>
      </c>
      <c r="G16" s="46">
        <v>234</v>
      </c>
      <c r="H16" s="46">
        <v>2099</v>
      </c>
      <c r="I16" s="47">
        <f>(G16/$F16)*100</f>
        <v>0.34612312516640537</v>
      </c>
      <c r="J16" s="47">
        <f>(H16/$F16)*100</f>
        <v>3.1047540159157472</v>
      </c>
      <c r="K16" s="48">
        <f>IF(I16&lt;='CBSA Bike Groupings'!$B$2,'CBSA Bike Groupings'!$A$2,
IF(AND(I16&lt;='CBSA Bike Groupings'!$B$3,I16&gt;'CBSA Bike Groupings'!$B$2),'CBSA Bike Groupings'!$A$3,
IF(AND(I16&lt;='CBSA Bike Groupings'!$B$4,I16&gt;'CBSA Bike Groupings'!$B$3),'CBSA Bike Groupings'!$A$4,
IF(AND(I16&lt;='CBSA Bike Groupings'!$B$5,I16&gt;'CBSA Bike Groupings'!$B$4),'CBSA Bike Groupings'!$A$5,
IF(I16&gt;'CBSA Bike Groupings'!$B$5,'CBSA Bike Groupings'!$A$6,"")))))</f>
        <v>2</v>
      </c>
      <c r="L16" s="48">
        <f>IF(J16&lt;='CBSA Walk Groupings'!$B$2,'CBSA Walk Groupings'!$A$2,
IF(AND(J16&lt;='CBSA Walk Groupings'!$B$3,J16&gt;'CBSA Walk Groupings'!$B$2),'CBSA Walk Groupings'!$A$3,
IF(AND(J16&lt;='CBSA Walk Groupings'!$B$4,J16&gt;'CBSA Walk Groupings'!$B$3),'CBSA Walk Groupings'!$A$4,
IF(AND(J16&lt;='CBSA Walk Groupings'!$B$5,J16&gt;'CBSA Walk Groupings'!$B$4),'CBSA Walk Groupings'!$A$5,
IF(J16&gt;'CBSA Walk Groupings'!$B$5,'CBSA Walk Groupings'!$A$6,"")))))</f>
        <v>4</v>
      </c>
      <c r="M16" s="72">
        <v>1</v>
      </c>
      <c r="N16" s="72">
        <v>1</v>
      </c>
    </row>
    <row r="17" spans="1:14" x14ac:dyDescent="0.25">
      <c r="A17" t="str">
        <f t="shared" si="0"/>
        <v>Akron Metropolitan Area Transportation Study_2013</v>
      </c>
      <c r="B17" t="s">
        <v>98</v>
      </c>
      <c r="C17" s="49" t="s">
        <v>99</v>
      </c>
      <c r="D17">
        <v>2013</v>
      </c>
      <c r="E17" s="45">
        <v>725015.88866134838</v>
      </c>
      <c r="F17" s="50">
        <v>337671.54108307412</v>
      </c>
      <c r="G17" s="46">
        <v>497.03779464099739</v>
      </c>
      <c r="H17" s="46">
        <v>6092.1997676693009</v>
      </c>
      <c r="I17" s="47">
        <v>0.14719564256044779</v>
      </c>
      <c r="J17" s="47">
        <v>1.8041792175108102</v>
      </c>
      <c r="K17" s="48">
        <f>IF(I17&lt;='CBSA Bike Groupings'!$B$2,'CBSA Bike Groupings'!$A$2,
IF(AND(I17&lt;='CBSA Bike Groupings'!$B$3,I17&gt;'CBSA Bike Groupings'!$B$2),'CBSA Bike Groupings'!$A$3,
IF(AND(I17&lt;='CBSA Bike Groupings'!$B$4,I17&gt;'CBSA Bike Groupings'!$B$3),'CBSA Bike Groupings'!$A$4,
IF(AND(I17&lt;='CBSA Bike Groupings'!$B$5,I17&gt;'CBSA Bike Groupings'!$B$4),'CBSA Bike Groupings'!$A$5,
IF(I17&gt;'CBSA Bike Groupings'!$B$5,'CBSA Bike Groupings'!$A$6,"")))))</f>
        <v>1</v>
      </c>
      <c r="L17" s="48">
        <f>IF(J17&lt;='CBSA Walk Groupings'!$B$2,'CBSA Walk Groupings'!$A$2,
IF(AND(J17&lt;='CBSA Walk Groupings'!$B$3,J17&gt;'CBSA Walk Groupings'!$B$2),'CBSA Walk Groupings'!$A$3,
IF(AND(J17&lt;='CBSA Walk Groupings'!$B$4,J17&gt;'CBSA Walk Groupings'!$B$3),'CBSA Walk Groupings'!$A$4,
IF(AND(J17&lt;='CBSA Walk Groupings'!$B$5,J17&gt;'CBSA Walk Groupings'!$B$4),'CBSA Walk Groupings'!$A$5,
IF(J17&gt;'CBSA Walk Groupings'!$B$5,'CBSA Walk Groupings'!$A$6,"")))))</f>
        <v>2</v>
      </c>
      <c r="M17" s="72">
        <v>0</v>
      </c>
      <c r="N17" s="72">
        <v>3</v>
      </c>
    </row>
    <row r="18" spans="1:14" x14ac:dyDescent="0.25">
      <c r="A18" t="str">
        <f t="shared" si="0"/>
        <v>Akron Metropolitan Area Transportation Study_2014</v>
      </c>
      <c r="B18" t="s">
        <v>98</v>
      </c>
      <c r="C18" s="49" t="s">
        <v>99</v>
      </c>
      <c r="D18">
        <v>2014</v>
      </c>
      <c r="E18" s="45">
        <v>723061.08954536007</v>
      </c>
      <c r="F18" s="50">
        <v>338704.85766199179</v>
      </c>
      <c r="G18" s="46">
        <v>451.11224501732408</v>
      </c>
      <c r="H18" s="46">
        <v>5735.4700284154733</v>
      </c>
      <c r="I18" s="47">
        <v>0.13318741518242661</v>
      </c>
      <c r="J18" s="47">
        <v>1.6933533424959457</v>
      </c>
      <c r="K18" s="48">
        <f>IF(I18&lt;='CBSA Bike Groupings'!$B$2,'CBSA Bike Groupings'!$A$2,
IF(AND(I18&lt;='CBSA Bike Groupings'!$B$3,I18&gt;'CBSA Bike Groupings'!$B$2),'CBSA Bike Groupings'!$A$3,
IF(AND(I18&lt;='CBSA Bike Groupings'!$B$4,I18&gt;'CBSA Bike Groupings'!$B$3),'CBSA Bike Groupings'!$A$4,
IF(AND(I18&lt;='CBSA Bike Groupings'!$B$5,I18&gt;'CBSA Bike Groupings'!$B$4),'CBSA Bike Groupings'!$A$5,
IF(I18&gt;'CBSA Bike Groupings'!$B$5,'CBSA Bike Groupings'!$A$6,"")))))</f>
        <v>1</v>
      </c>
      <c r="L18" s="48">
        <f>IF(J18&lt;='CBSA Walk Groupings'!$B$2,'CBSA Walk Groupings'!$A$2,
IF(AND(J18&lt;='CBSA Walk Groupings'!$B$3,J18&gt;'CBSA Walk Groupings'!$B$2),'CBSA Walk Groupings'!$A$3,
IF(AND(J18&lt;='CBSA Walk Groupings'!$B$4,J18&gt;'CBSA Walk Groupings'!$B$3),'CBSA Walk Groupings'!$A$4,
IF(AND(J18&lt;='CBSA Walk Groupings'!$B$5,J18&gt;'CBSA Walk Groupings'!$B$4),'CBSA Walk Groupings'!$A$5,
IF(J18&gt;'CBSA Walk Groupings'!$B$5,'CBSA Walk Groupings'!$A$6,"")))))</f>
        <v>2</v>
      </c>
      <c r="M18" s="72">
        <v>1</v>
      </c>
      <c r="N18" s="72">
        <v>3</v>
      </c>
    </row>
    <row r="19" spans="1:14" x14ac:dyDescent="0.25">
      <c r="A19" t="str">
        <f t="shared" si="0"/>
        <v>Akron Metropolitan Area Transportation Study_2015</v>
      </c>
      <c r="B19" t="s">
        <v>98</v>
      </c>
      <c r="C19" s="49" t="s">
        <v>99</v>
      </c>
      <c r="D19">
        <v>2015</v>
      </c>
      <c r="E19" s="45">
        <v>723879.50310048915</v>
      </c>
      <c r="F19" s="50">
        <v>342093.87963032827</v>
      </c>
      <c r="G19" s="46">
        <v>435.05277459075381</v>
      </c>
      <c r="H19" s="46">
        <v>5775.9385743001785</v>
      </c>
      <c r="I19" s="47">
        <v>0.12717350426171853</v>
      </c>
      <c r="J19" s="47">
        <v>1.688407457199101</v>
      </c>
      <c r="K19" s="48">
        <f>IF(I19&lt;='CBSA Bike Groupings'!$B$2,'CBSA Bike Groupings'!$A$2,
IF(AND(I19&lt;='CBSA Bike Groupings'!$B$3,I19&gt;'CBSA Bike Groupings'!$B$2),'CBSA Bike Groupings'!$A$3,
IF(AND(I19&lt;='CBSA Bike Groupings'!$B$4,I19&gt;'CBSA Bike Groupings'!$B$3),'CBSA Bike Groupings'!$A$4,
IF(AND(I19&lt;='CBSA Bike Groupings'!$B$5,I19&gt;'CBSA Bike Groupings'!$B$4),'CBSA Bike Groupings'!$A$5,
IF(I19&gt;'CBSA Bike Groupings'!$B$5,'CBSA Bike Groupings'!$A$6,"")))))</f>
        <v>1</v>
      </c>
      <c r="L19" s="48">
        <f>IF(J19&lt;='CBSA Walk Groupings'!$B$2,'CBSA Walk Groupings'!$A$2,
IF(AND(J19&lt;='CBSA Walk Groupings'!$B$3,J19&gt;'CBSA Walk Groupings'!$B$2),'CBSA Walk Groupings'!$A$3,
IF(AND(J19&lt;='CBSA Walk Groupings'!$B$4,J19&gt;'CBSA Walk Groupings'!$B$3),'CBSA Walk Groupings'!$A$4,
IF(AND(J19&lt;='CBSA Walk Groupings'!$B$5,J19&gt;'CBSA Walk Groupings'!$B$4),'CBSA Walk Groupings'!$A$5,
IF(J19&gt;'CBSA Walk Groupings'!$B$5,'CBSA Walk Groupings'!$A$6,"")))))</f>
        <v>2</v>
      </c>
      <c r="M19" s="72">
        <v>1</v>
      </c>
      <c r="N19" s="72">
        <v>8</v>
      </c>
    </row>
    <row r="20" spans="1:14" x14ac:dyDescent="0.25">
      <c r="A20" t="str">
        <f t="shared" si="0"/>
        <v>Akron Metropolitan Area Transportation Study_2016</v>
      </c>
      <c r="B20" t="s">
        <v>98</v>
      </c>
      <c r="C20" s="49" t="s">
        <v>99</v>
      </c>
      <c r="D20">
        <v>2016</v>
      </c>
      <c r="E20" s="45">
        <v>723368.46586723591</v>
      </c>
      <c r="F20" s="50">
        <v>344117.5461487869</v>
      </c>
      <c r="G20" s="46">
        <v>329.94399546902872</v>
      </c>
      <c r="H20" s="46">
        <v>6090.8179191462004</v>
      </c>
      <c r="I20" s="47">
        <v>9.5881189192942251E-2</v>
      </c>
      <c r="J20" s="47">
        <v>1.7699817946838139</v>
      </c>
      <c r="K20" s="48">
        <f>IF(I20&lt;='CBSA Bike Groupings'!$B$2,'CBSA Bike Groupings'!$A$2,
IF(AND(I20&lt;='CBSA Bike Groupings'!$B$3,I20&gt;'CBSA Bike Groupings'!$B$2),'CBSA Bike Groupings'!$A$3,
IF(AND(I20&lt;='CBSA Bike Groupings'!$B$4,I20&gt;'CBSA Bike Groupings'!$B$3),'CBSA Bike Groupings'!$A$4,
IF(AND(I20&lt;='CBSA Bike Groupings'!$B$5,I20&gt;'CBSA Bike Groupings'!$B$4),'CBSA Bike Groupings'!$A$5,
IF(I20&gt;'CBSA Bike Groupings'!$B$5,'CBSA Bike Groupings'!$A$6,"")))))</f>
        <v>1</v>
      </c>
      <c r="L20" s="48">
        <f>IF(J20&lt;='CBSA Walk Groupings'!$B$2,'CBSA Walk Groupings'!$A$2,
IF(AND(J20&lt;='CBSA Walk Groupings'!$B$3,J20&gt;'CBSA Walk Groupings'!$B$2),'CBSA Walk Groupings'!$A$3,
IF(AND(J20&lt;='CBSA Walk Groupings'!$B$4,J20&gt;'CBSA Walk Groupings'!$B$3),'CBSA Walk Groupings'!$A$4,
IF(AND(J20&lt;='CBSA Walk Groupings'!$B$5,J20&gt;'CBSA Walk Groupings'!$B$4),'CBSA Walk Groupings'!$A$5,
IF(J20&gt;'CBSA Walk Groupings'!$B$5,'CBSA Walk Groupings'!$A$6,"")))))</f>
        <v>2</v>
      </c>
      <c r="M20" s="72">
        <v>2</v>
      </c>
      <c r="N20" s="72">
        <v>5</v>
      </c>
    </row>
    <row r="21" spans="1:14" x14ac:dyDescent="0.25">
      <c r="A21" t="str">
        <f t="shared" si="0"/>
        <v>Akron Metropolitan Area Transportation Study_2017</v>
      </c>
      <c r="B21" t="s">
        <v>98</v>
      </c>
      <c r="C21" s="49" t="s">
        <v>99</v>
      </c>
      <c r="D21">
        <v>2017</v>
      </c>
      <c r="E21" s="45">
        <v>723546</v>
      </c>
      <c r="F21" s="50">
        <v>348248</v>
      </c>
      <c r="G21" s="46">
        <v>312</v>
      </c>
      <c r="H21" s="46">
        <v>5793</v>
      </c>
      <c r="I21" s="47">
        <f>(G21/$F21)*100</f>
        <v>8.9591325721899331E-2</v>
      </c>
      <c r="J21" s="47">
        <f>(H21/$F21)*100</f>
        <v>1.6634697112402657</v>
      </c>
      <c r="K21" s="48">
        <f>IF(I21&lt;='CBSA Bike Groupings'!$B$2,'CBSA Bike Groupings'!$A$2,
IF(AND(I21&lt;='CBSA Bike Groupings'!$B$3,I21&gt;'CBSA Bike Groupings'!$B$2),'CBSA Bike Groupings'!$A$3,
IF(AND(I21&lt;='CBSA Bike Groupings'!$B$4,I21&gt;'CBSA Bike Groupings'!$B$3),'CBSA Bike Groupings'!$A$4,
IF(AND(I21&lt;='CBSA Bike Groupings'!$B$5,I21&gt;'CBSA Bike Groupings'!$B$4),'CBSA Bike Groupings'!$A$5,
IF(I21&gt;'CBSA Bike Groupings'!$B$5,'CBSA Bike Groupings'!$A$6,"")))))</f>
        <v>1</v>
      </c>
      <c r="L21" s="48">
        <f>IF(J21&lt;='CBSA Walk Groupings'!$B$2,'CBSA Walk Groupings'!$A$2,
IF(AND(J21&lt;='CBSA Walk Groupings'!$B$3,J21&gt;'CBSA Walk Groupings'!$B$2),'CBSA Walk Groupings'!$A$3,
IF(AND(J21&lt;='CBSA Walk Groupings'!$B$4,J21&gt;'CBSA Walk Groupings'!$B$3),'CBSA Walk Groupings'!$A$4,
IF(AND(J21&lt;='CBSA Walk Groupings'!$B$5,J21&gt;'CBSA Walk Groupings'!$B$4),'CBSA Walk Groupings'!$A$5,
IF(J21&gt;'CBSA Walk Groupings'!$B$5,'CBSA Walk Groupings'!$A$6,"")))))</f>
        <v>2</v>
      </c>
      <c r="M21" s="72">
        <v>0</v>
      </c>
      <c r="N21" s="72">
        <v>9</v>
      </c>
    </row>
    <row r="22" spans="1:14" x14ac:dyDescent="0.25">
      <c r="A22" t="str">
        <f t="shared" si="0"/>
        <v>Alamo Area MPO_2013</v>
      </c>
      <c r="B22" t="s">
        <v>100</v>
      </c>
      <c r="C22" s="49" t="s">
        <v>93</v>
      </c>
      <c r="D22">
        <v>2013</v>
      </c>
      <c r="E22" s="45">
        <v>2022666.4568621302</v>
      </c>
      <c r="F22" s="50">
        <v>915109.2321899815</v>
      </c>
      <c r="G22" s="46">
        <v>1843.0364792467888</v>
      </c>
      <c r="H22" s="46">
        <v>16825.893831121382</v>
      </c>
      <c r="I22" s="47">
        <v>0.20140070872590263</v>
      </c>
      <c r="J22" s="47">
        <v>1.8386760005529306</v>
      </c>
      <c r="K22" s="48">
        <f>IF(I22&lt;='CBSA Bike Groupings'!$B$2,'CBSA Bike Groupings'!$A$2,
IF(AND(I22&lt;='CBSA Bike Groupings'!$B$3,I22&gt;'CBSA Bike Groupings'!$B$2),'CBSA Bike Groupings'!$A$3,
IF(AND(I22&lt;='CBSA Bike Groupings'!$B$4,I22&gt;'CBSA Bike Groupings'!$B$3),'CBSA Bike Groupings'!$A$4,
IF(AND(I22&lt;='CBSA Bike Groupings'!$B$5,I22&gt;'CBSA Bike Groupings'!$B$4),'CBSA Bike Groupings'!$A$5,
IF(I22&gt;'CBSA Bike Groupings'!$B$5,'CBSA Bike Groupings'!$A$6,"")))))</f>
        <v>1</v>
      </c>
      <c r="L22" s="48">
        <f>IF(J22&lt;='CBSA Walk Groupings'!$B$2,'CBSA Walk Groupings'!$A$2,
IF(AND(J22&lt;='CBSA Walk Groupings'!$B$3,J22&gt;'CBSA Walk Groupings'!$B$2),'CBSA Walk Groupings'!$A$3,
IF(AND(J22&lt;='CBSA Walk Groupings'!$B$4,J22&gt;'CBSA Walk Groupings'!$B$3),'CBSA Walk Groupings'!$A$4,
IF(AND(J22&lt;='CBSA Walk Groupings'!$B$5,J22&gt;'CBSA Walk Groupings'!$B$4),'CBSA Walk Groupings'!$A$5,
IF(J22&gt;'CBSA Walk Groupings'!$B$5,'CBSA Walk Groupings'!$A$6,"")))))</f>
        <v>3</v>
      </c>
      <c r="M22" s="72">
        <v>5</v>
      </c>
      <c r="N22" s="72">
        <v>52</v>
      </c>
    </row>
    <row r="23" spans="1:14" x14ac:dyDescent="0.25">
      <c r="A23" t="str">
        <f t="shared" si="0"/>
        <v>Alamo Area MPO_2014</v>
      </c>
      <c r="B23" t="s">
        <v>100</v>
      </c>
      <c r="C23" s="49" t="s">
        <v>93</v>
      </c>
      <c r="D23">
        <v>2014</v>
      </c>
      <c r="E23" s="45">
        <v>2066854.8841804888</v>
      </c>
      <c r="F23" s="50">
        <v>936100.57068727585</v>
      </c>
      <c r="G23" s="46">
        <v>1980.0806940466668</v>
      </c>
      <c r="H23" s="46">
        <v>16694.801390760615</v>
      </c>
      <c r="I23" s="47">
        <v>0.21152435497319597</v>
      </c>
      <c r="J23" s="47">
        <v>1.7834410012701367</v>
      </c>
      <c r="K23" s="48">
        <f>IF(I23&lt;='CBSA Bike Groupings'!$B$2,'CBSA Bike Groupings'!$A$2,
IF(AND(I23&lt;='CBSA Bike Groupings'!$B$3,I23&gt;'CBSA Bike Groupings'!$B$2),'CBSA Bike Groupings'!$A$3,
IF(AND(I23&lt;='CBSA Bike Groupings'!$B$4,I23&gt;'CBSA Bike Groupings'!$B$3),'CBSA Bike Groupings'!$A$4,
IF(AND(I23&lt;='CBSA Bike Groupings'!$B$5,I23&gt;'CBSA Bike Groupings'!$B$4),'CBSA Bike Groupings'!$A$5,
IF(I23&gt;'CBSA Bike Groupings'!$B$5,'CBSA Bike Groupings'!$A$6,"")))))</f>
        <v>1</v>
      </c>
      <c r="L23" s="48">
        <f>IF(J23&lt;='CBSA Walk Groupings'!$B$2,'CBSA Walk Groupings'!$A$2,
IF(AND(J23&lt;='CBSA Walk Groupings'!$B$3,J23&gt;'CBSA Walk Groupings'!$B$2),'CBSA Walk Groupings'!$A$3,
IF(AND(J23&lt;='CBSA Walk Groupings'!$B$4,J23&gt;'CBSA Walk Groupings'!$B$3),'CBSA Walk Groupings'!$A$4,
IF(AND(J23&lt;='CBSA Walk Groupings'!$B$5,J23&gt;'CBSA Walk Groupings'!$B$4),'CBSA Walk Groupings'!$A$5,
IF(J23&gt;'CBSA Walk Groupings'!$B$5,'CBSA Walk Groupings'!$A$6,"")))))</f>
        <v>2</v>
      </c>
      <c r="M23" s="72">
        <v>2</v>
      </c>
      <c r="N23" s="72">
        <v>66</v>
      </c>
    </row>
    <row r="24" spans="1:14" x14ac:dyDescent="0.25">
      <c r="A24" t="str">
        <f t="shared" si="0"/>
        <v>Alamo Area MPO_2015</v>
      </c>
      <c r="B24" t="s">
        <v>100</v>
      </c>
      <c r="C24" s="49" t="s">
        <v>93</v>
      </c>
      <c r="D24">
        <v>2015</v>
      </c>
      <c r="E24" s="45">
        <v>2111880.9335741452</v>
      </c>
      <c r="F24" s="50">
        <v>958806.23433347757</v>
      </c>
      <c r="G24" s="46">
        <v>1964.5303921100228</v>
      </c>
      <c r="H24" s="46">
        <v>16444.667013080059</v>
      </c>
      <c r="I24" s="47">
        <v>0.20489336862475485</v>
      </c>
      <c r="J24" s="47">
        <v>1.7151189076812492</v>
      </c>
      <c r="K24" s="48">
        <f>IF(I24&lt;='CBSA Bike Groupings'!$B$2,'CBSA Bike Groupings'!$A$2,
IF(AND(I24&lt;='CBSA Bike Groupings'!$B$3,I24&gt;'CBSA Bike Groupings'!$B$2),'CBSA Bike Groupings'!$A$3,
IF(AND(I24&lt;='CBSA Bike Groupings'!$B$4,I24&gt;'CBSA Bike Groupings'!$B$3),'CBSA Bike Groupings'!$A$4,
IF(AND(I24&lt;='CBSA Bike Groupings'!$B$5,I24&gt;'CBSA Bike Groupings'!$B$4),'CBSA Bike Groupings'!$A$5,
IF(I24&gt;'CBSA Bike Groupings'!$B$5,'CBSA Bike Groupings'!$A$6,"")))))</f>
        <v>1</v>
      </c>
      <c r="L24" s="48">
        <f>IF(J24&lt;='CBSA Walk Groupings'!$B$2,'CBSA Walk Groupings'!$A$2,
IF(AND(J24&lt;='CBSA Walk Groupings'!$B$3,J24&gt;'CBSA Walk Groupings'!$B$2),'CBSA Walk Groupings'!$A$3,
IF(AND(J24&lt;='CBSA Walk Groupings'!$B$4,J24&gt;'CBSA Walk Groupings'!$B$3),'CBSA Walk Groupings'!$A$4,
IF(AND(J24&lt;='CBSA Walk Groupings'!$B$5,J24&gt;'CBSA Walk Groupings'!$B$4),'CBSA Walk Groupings'!$A$5,
IF(J24&gt;'CBSA Walk Groupings'!$B$5,'CBSA Walk Groupings'!$A$6,"")))))</f>
        <v>2</v>
      </c>
      <c r="M24" s="72">
        <v>5</v>
      </c>
      <c r="N24" s="72">
        <v>54</v>
      </c>
    </row>
    <row r="25" spans="1:14" x14ac:dyDescent="0.25">
      <c r="A25" t="str">
        <f t="shared" si="0"/>
        <v>Alamo Area MPO_2016</v>
      </c>
      <c r="B25" t="s">
        <v>100</v>
      </c>
      <c r="C25" s="49" t="s">
        <v>93</v>
      </c>
      <c r="D25">
        <v>2016</v>
      </c>
      <c r="E25" s="45">
        <v>2154371.8243451784</v>
      </c>
      <c r="F25" s="50">
        <v>985714.79681292991</v>
      </c>
      <c r="G25" s="46">
        <v>1690.7701770889266</v>
      </c>
      <c r="H25" s="46">
        <v>16606.464718173524</v>
      </c>
      <c r="I25" s="47">
        <v>0.17152732033196849</v>
      </c>
      <c r="J25" s="47">
        <v>1.684712938455069</v>
      </c>
      <c r="K25" s="48">
        <f>IF(I25&lt;='CBSA Bike Groupings'!$B$2,'CBSA Bike Groupings'!$A$2,
IF(AND(I25&lt;='CBSA Bike Groupings'!$B$3,I25&gt;'CBSA Bike Groupings'!$B$2),'CBSA Bike Groupings'!$A$3,
IF(AND(I25&lt;='CBSA Bike Groupings'!$B$4,I25&gt;'CBSA Bike Groupings'!$B$3),'CBSA Bike Groupings'!$A$4,
IF(AND(I25&lt;='CBSA Bike Groupings'!$B$5,I25&gt;'CBSA Bike Groupings'!$B$4),'CBSA Bike Groupings'!$A$5,
IF(I25&gt;'CBSA Bike Groupings'!$B$5,'CBSA Bike Groupings'!$A$6,"")))))</f>
        <v>1</v>
      </c>
      <c r="L25" s="48">
        <f>IF(J25&lt;='CBSA Walk Groupings'!$B$2,'CBSA Walk Groupings'!$A$2,
IF(AND(J25&lt;='CBSA Walk Groupings'!$B$3,J25&gt;'CBSA Walk Groupings'!$B$2),'CBSA Walk Groupings'!$A$3,
IF(AND(J25&lt;='CBSA Walk Groupings'!$B$4,J25&gt;'CBSA Walk Groupings'!$B$3),'CBSA Walk Groupings'!$A$4,
IF(AND(J25&lt;='CBSA Walk Groupings'!$B$5,J25&gt;'CBSA Walk Groupings'!$B$4),'CBSA Walk Groupings'!$A$5,
IF(J25&gt;'CBSA Walk Groupings'!$B$5,'CBSA Walk Groupings'!$A$6,"")))))</f>
        <v>2</v>
      </c>
      <c r="M25" s="72">
        <v>6</v>
      </c>
      <c r="N25" s="72">
        <v>71</v>
      </c>
    </row>
    <row r="26" spans="1:14" x14ac:dyDescent="0.25">
      <c r="A26" t="str">
        <f t="shared" si="0"/>
        <v>Alamo Area MPO_2017</v>
      </c>
      <c r="B26" t="s">
        <v>100</v>
      </c>
      <c r="C26" s="49" t="s">
        <v>93</v>
      </c>
      <c r="D26">
        <v>2017</v>
      </c>
      <c r="E26" s="45">
        <v>2197694</v>
      </c>
      <c r="F26" s="50">
        <v>1010605</v>
      </c>
      <c r="G26" s="46">
        <v>1900</v>
      </c>
      <c r="H26" s="46">
        <v>16420</v>
      </c>
      <c r="I26" s="47">
        <f>(G26/$F26)*100</f>
        <v>0.18800619430934934</v>
      </c>
      <c r="J26" s="47">
        <f>(H26/$F26)*100</f>
        <v>1.6247693213471137</v>
      </c>
      <c r="K26" s="48">
        <f>IF(I26&lt;='CBSA Bike Groupings'!$B$2,'CBSA Bike Groupings'!$A$2,
IF(AND(I26&lt;='CBSA Bike Groupings'!$B$3,I26&gt;'CBSA Bike Groupings'!$B$2),'CBSA Bike Groupings'!$A$3,
IF(AND(I26&lt;='CBSA Bike Groupings'!$B$4,I26&gt;'CBSA Bike Groupings'!$B$3),'CBSA Bike Groupings'!$A$4,
IF(AND(I26&lt;='CBSA Bike Groupings'!$B$5,I26&gt;'CBSA Bike Groupings'!$B$4),'CBSA Bike Groupings'!$A$5,
IF(I26&gt;'CBSA Bike Groupings'!$B$5,'CBSA Bike Groupings'!$A$6,"")))))</f>
        <v>1</v>
      </c>
      <c r="L26" s="48">
        <f>IF(J26&lt;='CBSA Walk Groupings'!$B$2,'CBSA Walk Groupings'!$A$2,
IF(AND(J26&lt;='CBSA Walk Groupings'!$B$3,J26&gt;'CBSA Walk Groupings'!$B$2),'CBSA Walk Groupings'!$A$3,
IF(AND(J26&lt;='CBSA Walk Groupings'!$B$4,J26&gt;'CBSA Walk Groupings'!$B$3),'CBSA Walk Groupings'!$A$4,
IF(AND(J26&lt;='CBSA Walk Groupings'!$B$5,J26&gt;'CBSA Walk Groupings'!$B$4),'CBSA Walk Groupings'!$A$5,
IF(J26&gt;'CBSA Walk Groupings'!$B$5,'CBSA Walk Groupings'!$A$6,"")))))</f>
        <v>2</v>
      </c>
      <c r="M26" s="72">
        <v>4</v>
      </c>
      <c r="N26" s="72">
        <v>58</v>
      </c>
    </row>
    <row r="27" spans="1:14" x14ac:dyDescent="0.25">
      <c r="A27" t="str">
        <f t="shared" si="0"/>
        <v>Albany Area Metropolitan Planning Organization_2013</v>
      </c>
      <c r="B27" t="s">
        <v>101</v>
      </c>
      <c r="C27" s="49" t="s">
        <v>102</v>
      </c>
      <c r="D27">
        <v>2013</v>
      </c>
      <c r="E27" s="45">
        <v>43388.056220471924</v>
      </c>
      <c r="F27" s="50">
        <v>17599.162283723199</v>
      </c>
      <c r="G27" s="46">
        <v>296.00838108917998</v>
      </c>
      <c r="H27" s="46">
        <v>677.515330187735</v>
      </c>
      <c r="I27" s="47">
        <v>1.6819458580875011</v>
      </c>
      <c r="J27" s="47">
        <v>3.8497021577802224</v>
      </c>
      <c r="K27" s="48">
        <f>IF(I27&lt;='CBSA Bike Groupings'!$B$2,'CBSA Bike Groupings'!$A$2,
IF(AND(I27&lt;='CBSA Bike Groupings'!$B$3,I27&gt;'CBSA Bike Groupings'!$B$2),'CBSA Bike Groupings'!$A$3,
IF(AND(I27&lt;='CBSA Bike Groupings'!$B$4,I27&gt;'CBSA Bike Groupings'!$B$3),'CBSA Bike Groupings'!$A$4,
IF(AND(I27&lt;='CBSA Bike Groupings'!$B$5,I27&gt;'CBSA Bike Groupings'!$B$4),'CBSA Bike Groupings'!$A$5,
IF(I27&gt;'CBSA Bike Groupings'!$B$5,'CBSA Bike Groupings'!$A$6,"")))))</f>
        <v>5</v>
      </c>
      <c r="L27" s="48">
        <f>IF(J27&lt;='CBSA Walk Groupings'!$B$2,'CBSA Walk Groupings'!$A$2,
IF(AND(J27&lt;='CBSA Walk Groupings'!$B$3,J27&gt;'CBSA Walk Groupings'!$B$2),'CBSA Walk Groupings'!$A$3,
IF(AND(J27&lt;='CBSA Walk Groupings'!$B$4,J27&gt;'CBSA Walk Groupings'!$B$3),'CBSA Walk Groupings'!$A$4,
IF(AND(J27&lt;='CBSA Walk Groupings'!$B$5,J27&gt;'CBSA Walk Groupings'!$B$4),'CBSA Walk Groupings'!$A$5,
IF(J27&gt;'CBSA Walk Groupings'!$B$5,'CBSA Walk Groupings'!$A$6,"")))))</f>
        <v>5</v>
      </c>
      <c r="M27" s="72">
        <v>0</v>
      </c>
      <c r="N27" s="72">
        <v>1</v>
      </c>
    </row>
    <row r="28" spans="1:14" x14ac:dyDescent="0.25">
      <c r="A28" t="str">
        <f t="shared" si="0"/>
        <v>Albany Area Metropolitan Planning Organization_2014</v>
      </c>
      <c r="B28" t="s">
        <v>101</v>
      </c>
      <c r="C28" s="49" t="s">
        <v>102</v>
      </c>
      <c r="D28">
        <v>2014</v>
      </c>
      <c r="E28" s="45">
        <v>43694.359886857208</v>
      </c>
      <c r="F28" s="50">
        <v>17693.522548649016</v>
      </c>
      <c r="G28" s="46">
        <v>280.7040967063873</v>
      </c>
      <c r="H28" s="46">
        <v>584.84444973676568</v>
      </c>
      <c r="I28" s="47">
        <v>1.5864794358194119</v>
      </c>
      <c r="J28" s="47">
        <v>3.3054155730082213</v>
      </c>
      <c r="K28" s="48">
        <f>IF(I28&lt;='CBSA Bike Groupings'!$B$2,'CBSA Bike Groupings'!$A$2,
IF(AND(I28&lt;='CBSA Bike Groupings'!$B$3,I28&gt;'CBSA Bike Groupings'!$B$2),'CBSA Bike Groupings'!$A$3,
IF(AND(I28&lt;='CBSA Bike Groupings'!$B$4,I28&gt;'CBSA Bike Groupings'!$B$3),'CBSA Bike Groupings'!$A$4,
IF(AND(I28&lt;='CBSA Bike Groupings'!$B$5,I28&gt;'CBSA Bike Groupings'!$B$4),'CBSA Bike Groupings'!$A$5,
IF(I28&gt;'CBSA Bike Groupings'!$B$5,'CBSA Bike Groupings'!$A$6,"")))))</f>
        <v>5</v>
      </c>
      <c r="L28" s="48">
        <f>IF(J28&lt;='CBSA Walk Groupings'!$B$2,'CBSA Walk Groupings'!$A$2,
IF(AND(J28&lt;='CBSA Walk Groupings'!$B$3,J28&gt;'CBSA Walk Groupings'!$B$2),'CBSA Walk Groupings'!$A$3,
IF(AND(J28&lt;='CBSA Walk Groupings'!$B$4,J28&gt;'CBSA Walk Groupings'!$B$3),'CBSA Walk Groupings'!$A$4,
IF(AND(J28&lt;='CBSA Walk Groupings'!$B$5,J28&gt;'CBSA Walk Groupings'!$B$4),'CBSA Walk Groupings'!$A$5,
IF(J28&gt;'CBSA Walk Groupings'!$B$5,'CBSA Walk Groupings'!$A$6,"")))))</f>
        <v>5</v>
      </c>
      <c r="M28" s="72">
        <v>0</v>
      </c>
      <c r="N28" s="72">
        <v>1</v>
      </c>
    </row>
    <row r="29" spans="1:14" x14ac:dyDescent="0.25">
      <c r="A29" t="str">
        <f t="shared" si="0"/>
        <v>Albany Area Metropolitan Planning Organization_2015</v>
      </c>
      <c r="B29" t="s">
        <v>101</v>
      </c>
      <c r="C29" s="49" t="s">
        <v>102</v>
      </c>
      <c r="D29">
        <v>2015</v>
      </c>
      <c r="E29" s="45">
        <v>43967.358453214227</v>
      </c>
      <c r="F29" s="50">
        <v>18367.060326435414</v>
      </c>
      <c r="G29" s="46">
        <v>135.74080803260239</v>
      </c>
      <c r="H29" s="46">
        <v>626.92228119369156</v>
      </c>
      <c r="I29" s="47">
        <v>0.73904482056517684</v>
      </c>
      <c r="J29" s="47">
        <v>3.4132967935613108</v>
      </c>
      <c r="K29" s="48">
        <f>IF(I29&lt;='CBSA Bike Groupings'!$B$2,'CBSA Bike Groupings'!$A$2,
IF(AND(I29&lt;='CBSA Bike Groupings'!$B$3,I29&gt;'CBSA Bike Groupings'!$B$2),'CBSA Bike Groupings'!$A$3,
IF(AND(I29&lt;='CBSA Bike Groupings'!$B$4,I29&gt;'CBSA Bike Groupings'!$B$3),'CBSA Bike Groupings'!$A$4,
IF(AND(I29&lt;='CBSA Bike Groupings'!$B$5,I29&gt;'CBSA Bike Groupings'!$B$4),'CBSA Bike Groupings'!$A$5,
IF(I29&gt;'CBSA Bike Groupings'!$B$5,'CBSA Bike Groupings'!$A$6,"")))))</f>
        <v>4</v>
      </c>
      <c r="L29" s="48">
        <f>IF(J29&lt;='CBSA Walk Groupings'!$B$2,'CBSA Walk Groupings'!$A$2,
IF(AND(J29&lt;='CBSA Walk Groupings'!$B$3,J29&gt;'CBSA Walk Groupings'!$B$2),'CBSA Walk Groupings'!$A$3,
IF(AND(J29&lt;='CBSA Walk Groupings'!$B$4,J29&gt;'CBSA Walk Groupings'!$B$3),'CBSA Walk Groupings'!$A$4,
IF(AND(J29&lt;='CBSA Walk Groupings'!$B$5,J29&gt;'CBSA Walk Groupings'!$B$4),'CBSA Walk Groupings'!$A$5,
IF(J29&gt;'CBSA Walk Groupings'!$B$5,'CBSA Walk Groupings'!$A$6,"")))))</f>
        <v>5</v>
      </c>
      <c r="M29" s="72">
        <v>0</v>
      </c>
      <c r="N29" s="72">
        <v>1</v>
      </c>
    </row>
    <row r="30" spans="1:14" x14ac:dyDescent="0.25">
      <c r="A30" t="str">
        <f t="shared" si="0"/>
        <v>Albany Area Metropolitan Planning Organization_2016</v>
      </c>
      <c r="B30" t="s">
        <v>101</v>
      </c>
      <c r="C30" s="49" t="s">
        <v>102</v>
      </c>
      <c r="D30">
        <v>2016</v>
      </c>
      <c r="E30" s="45">
        <v>44173.046500085402</v>
      </c>
      <c r="F30" s="50">
        <v>18715.611077618712</v>
      </c>
      <c r="G30" s="46">
        <v>145.70717806859753</v>
      </c>
      <c r="H30" s="46">
        <v>571.25675356518889</v>
      </c>
      <c r="I30" s="47">
        <v>0.77853283798381123</v>
      </c>
      <c r="J30" s="47">
        <v>3.0523008369645654</v>
      </c>
      <c r="K30" s="48">
        <f>IF(I30&lt;='CBSA Bike Groupings'!$B$2,'CBSA Bike Groupings'!$A$2,
IF(AND(I30&lt;='CBSA Bike Groupings'!$B$3,I30&gt;'CBSA Bike Groupings'!$B$2),'CBSA Bike Groupings'!$A$3,
IF(AND(I30&lt;='CBSA Bike Groupings'!$B$4,I30&gt;'CBSA Bike Groupings'!$B$3),'CBSA Bike Groupings'!$A$4,
IF(AND(I30&lt;='CBSA Bike Groupings'!$B$5,I30&gt;'CBSA Bike Groupings'!$B$4),'CBSA Bike Groupings'!$A$5,
IF(I30&gt;'CBSA Bike Groupings'!$B$5,'CBSA Bike Groupings'!$A$6,"")))))</f>
        <v>4</v>
      </c>
      <c r="L30" s="48">
        <f>IF(J30&lt;='CBSA Walk Groupings'!$B$2,'CBSA Walk Groupings'!$A$2,
IF(AND(J30&lt;='CBSA Walk Groupings'!$B$3,J30&gt;'CBSA Walk Groupings'!$B$2),'CBSA Walk Groupings'!$A$3,
IF(AND(J30&lt;='CBSA Walk Groupings'!$B$4,J30&gt;'CBSA Walk Groupings'!$B$3),'CBSA Walk Groupings'!$A$4,
IF(AND(J30&lt;='CBSA Walk Groupings'!$B$5,J30&gt;'CBSA Walk Groupings'!$B$4),'CBSA Walk Groupings'!$A$5,
IF(J30&gt;'CBSA Walk Groupings'!$B$5,'CBSA Walk Groupings'!$A$6,"")))))</f>
        <v>4</v>
      </c>
      <c r="M30" s="72">
        <v>0</v>
      </c>
      <c r="N30" s="72">
        <v>0</v>
      </c>
    </row>
    <row r="31" spans="1:14" x14ac:dyDescent="0.25">
      <c r="A31" t="str">
        <f t="shared" si="0"/>
        <v>Albany Area Metropolitan Planning Organization_2017</v>
      </c>
      <c r="B31" t="s">
        <v>101</v>
      </c>
      <c r="C31" s="49" t="s">
        <v>102</v>
      </c>
      <c r="D31">
        <v>2017</v>
      </c>
      <c r="E31" s="45">
        <v>43916</v>
      </c>
      <c r="F31" s="50">
        <v>19495</v>
      </c>
      <c r="G31" s="46">
        <v>145</v>
      </c>
      <c r="H31" s="46">
        <v>546</v>
      </c>
      <c r="I31" s="47">
        <f>(G31/$F31)*100</f>
        <v>0.74378045652731473</v>
      </c>
      <c r="J31" s="47">
        <f>(H31/$F31)*100</f>
        <v>2.8007181328545778</v>
      </c>
      <c r="K31" s="48">
        <f>IF(I31&lt;='CBSA Bike Groupings'!$B$2,'CBSA Bike Groupings'!$A$2,
IF(AND(I31&lt;='CBSA Bike Groupings'!$B$3,I31&gt;'CBSA Bike Groupings'!$B$2),'CBSA Bike Groupings'!$A$3,
IF(AND(I31&lt;='CBSA Bike Groupings'!$B$4,I31&gt;'CBSA Bike Groupings'!$B$3),'CBSA Bike Groupings'!$A$4,
IF(AND(I31&lt;='CBSA Bike Groupings'!$B$5,I31&gt;'CBSA Bike Groupings'!$B$4),'CBSA Bike Groupings'!$A$5,
IF(I31&gt;'CBSA Bike Groupings'!$B$5,'CBSA Bike Groupings'!$A$6,"")))))</f>
        <v>4</v>
      </c>
      <c r="L31" s="48">
        <f>IF(J31&lt;='CBSA Walk Groupings'!$B$2,'CBSA Walk Groupings'!$A$2,
IF(AND(J31&lt;='CBSA Walk Groupings'!$B$3,J31&gt;'CBSA Walk Groupings'!$B$2),'CBSA Walk Groupings'!$A$3,
IF(AND(J31&lt;='CBSA Walk Groupings'!$B$4,J31&gt;'CBSA Walk Groupings'!$B$3),'CBSA Walk Groupings'!$A$4,
IF(AND(J31&lt;='CBSA Walk Groupings'!$B$5,J31&gt;'CBSA Walk Groupings'!$B$4),'CBSA Walk Groupings'!$A$5,
IF(J31&gt;'CBSA Walk Groupings'!$B$5,'CBSA Walk Groupings'!$A$6,"")))))</f>
        <v>4</v>
      </c>
      <c r="M31" s="72">
        <v>0</v>
      </c>
      <c r="N31" s="72">
        <v>2</v>
      </c>
    </row>
    <row r="32" spans="1:14" x14ac:dyDescent="0.25">
      <c r="A32" t="str">
        <f t="shared" si="0"/>
        <v>Alexandria-Pineville MPO_2013</v>
      </c>
      <c r="B32" t="s">
        <v>103</v>
      </c>
      <c r="C32" s="49" t="s">
        <v>104</v>
      </c>
      <c r="D32">
        <v>2013</v>
      </c>
      <c r="E32" s="45">
        <v>132027.70999354796</v>
      </c>
      <c r="F32" s="50">
        <v>52137.554524500243</v>
      </c>
      <c r="G32" s="46">
        <v>134.003230785234</v>
      </c>
      <c r="H32" s="46">
        <v>992.02532893219177</v>
      </c>
      <c r="I32" s="47">
        <v>0.25701863466239827</v>
      </c>
      <c r="J32" s="47">
        <v>1.9027078235248331</v>
      </c>
      <c r="K32" s="48">
        <f>IF(I32&lt;='CBSA Bike Groupings'!$B$2,'CBSA Bike Groupings'!$A$2,
IF(AND(I32&lt;='CBSA Bike Groupings'!$B$3,I32&gt;'CBSA Bike Groupings'!$B$2),'CBSA Bike Groupings'!$A$3,
IF(AND(I32&lt;='CBSA Bike Groupings'!$B$4,I32&gt;'CBSA Bike Groupings'!$B$3),'CBSA Bike Groupings'!$A$4,
IF(AND(I32&lt;='CBSA Bike Groupings'!$B$5,I32&gt;'CBSA Bike Groupings'!$B$4),'CBSA Bike Groupings'!$A$5,
IF(I32&gt;'CBSA Bike Groupings'!$B$5,'CBSA Bike Groupings'!$A$6,"")))))</f>
        <v>2</v>
      </c>
      <c r="L32" s="48">
        <f>IF(J32&lt;='CBSA Walk Groupings'!$B$2,'CBSA Walk Groupings'!$A$2,
IF(AND(J32&lt;='CBSA Walk Groupings'!$B$3,J32&gt;'CBSA Walk Groupings'!$B$2),'CBSA Walk Groupings'!$A$3,
IF(AND(J32&lt;='CBSA Walk Groupings'!$B$4,J32&gt;'CBSA Walk Groupings'!$B$3),'CBSA Walk Groupings'!$A$4,
IF(AND(J32&lt;='CBSA Walk Groupings'!$B$5,J32&gt;'CBSA Walk Groupings'!$B$4),'CBSA Walk Groupings'!$A$5,
IF(J32&gt;'CBSA Walk Groupings'!$B$5,'CBSA Walk Groupings'!$A$6,"")))))</f>
        <v>3</v>
      </c>
      <c r="M32" s="72">
        <v>0</v>
      </c>
      <c r="N32" s="72">
        <v>3</v>
      </c>
    </row>
    <row r="33" spans="1:14" x14ac:dyDescent="0.25">
      <c r="A33" t="str">
        <f t="shared" si="0"/>
        <v>Alexandria-Pineville MPO_2014</v>
      </c>
      <c r="B33" t="s">
        <v>103</v>
      </c>
      <c r="C33" s="49" t="s">
        <v>104</v>
      </c>
      <c r="D33">
        <v>2014</v>
      </c>
      <c r="E33" s="45">
        <v>132191.77148766717</v>
      </c>
      <c r="F33" s="50">
        <v>51239.74270588276</v>
      </c>
      <c r="G33" s="46">
        <v>155.03344588167545</v>
      </c>
      <c r="H33" s="46">
        <v>941.00681172654481</v>
      </c>
      <c r="I33" s="47">
        <v>0.30256484067761774</v>
      </c>
      <c r="J33" s="47">
        <v>1.8364784092065889</v>
      </c>
      <c r="K33" s="48">
        <f>IF(I33&lt;='CBSA Bike Groupings'!$B$2,'CBSA Bike Groupings'!$A$2,
IF(AND(I33&lt;='CBSA Bike Groupings'!$B$3,I33&gt;'CBSA Bike Groupings'!$B$2),'CBSA Bike Groupings'!$A$3,
IF(AND(I33&lt;='CBSA Bike Groupings'!$B$4,I33&gt;'CBSA Bike Groupings'!$B$3),'CBSA Bike Groupings'!$A$4,
IF(AND(I33&lt;='CBSA Bike Groupings'!$B$5,I33&gt;'CBSA Bike Groupings'!$B$4),'CBSA Bike Groupings'!$A$5,
IF(I33&gt;'CBSA Bike Groupings'!$B$5,'CBSA Bike Groupings'!$A$6,"")))))</f>
        <v>2</v>
      </c>
      <c r="L33" s="48">
        <f>IF(J33&lt;='CBSA Walk Groupings'!$B$2,'CBSA Walk Groupings'!$A$2,
IF(AND(J33&lt;='CBSA Walk Groupings'!$B$3,J33&gt;'CBSA Walk Groupings'!$B$2),'CBSA Walk Groupings'!$A$3,
IF(AND(J33&lt;='CBSA Walk Groupings'!$B$4,J33&gt;'CBSA Walk Groupings'!$B$3),'CBSA Walk Groupings'!$A$4,
IF(AND(J33&lt;='CBSA Walk Groupings'!$B$5,J33&gt;'CBSA Walk Groupings'!$B$4),'CBSA Walk Groupings'!$A$5,
IF(J33&gt;'CBSA Walk Groupings'!$B$5,'CBSA Walk Groupings'!$A$6,"")))))</f>
        <v>3</v>
      </c>
      <c r="M33" s="72">
        <v>0</v>
      </c>
      <c r="N33" s="72">
        <v>1</v>
      </c>
    </row>
    <row r="34" spans="1:14" x14ac:dyDescent="0.25">
      <c r="A34" t="str">
        <f t="shared" si="0"/>
        <v>Alexandria-Pineville MPO_2015</v>
      </c>
      <c r="B34" t="s">
        <v>103</v>
      </c>
      <c r="C34" s="49" t="s">
        <v>104</v>
      </c>
      <c r="D34">
        <v>2015</v>
      </c>
      <c r="E34" s="45">
        <v>132217.32197610807</v>
      </c>
      <c r="F34" s="50">
        <v>51460.663969606816</v>
      </c>
      <c r="G34" s="46">
        <v>165.01685928105027</v>
      </c>
      <c r="H34" s="46">
        <v>1025.0122279996374</v>
      </c>
      <c r="I34" s="47">
        <v>0.32066601274035422</v>
      </c>
      <c r="J34" s="47">
        <v>1.9918363832324819</v>
      </c>
      <c r="K34" s="48">
        <f>IF(I34&lt;='CBSA Bike Groupings'!$B$2,'CBSA Bike Groupings'!$A$2,
IF(AND(I34&lt;='CBSA Bike Groupings'!$B$3,I34&gt;'CBSA Bike Groupings'!$B$2),'CBSA Bike Groupings'!$A$3,
IF(AND(I34&lt;='CBSA Bike Groupings'!$B$4,I34&gt;'CBSA Bike Groupings'!$B$3),'CBSA Bike Groupings'!$A$4,
IF(AND(I34&lt;='CBSA Bike Groupings'!$B$5,I34&gt;'CBSA Bike Groupings'!$B$4),'CBSA Bike Groupings'!$A$5,
IF(I34&gt;'CBSA Bike Groupings'!$B$5,'CBSA Bike Groupings'!$A$6,"")))))</f>
        <v>2</v>
      </c>
      <c r="L34" s="48">
        <f>IF(J34&lt;='CBSA Walk Groupings'!$B$2,'CBSA Walk Groupings'!$A$2,
IF(AND(J34&lt;='CBSA Walk Groupings'!$B$3,J34&gt;'CBSA Walk Groupings'!$B$2),'CBSA Walk Groupings'!$A$3,
IF(AND(J34&lt;='CBSA Walk Groupings'!$B$4,J34&gt;'CBSA Walk Groupings'!$B$3),'CBSA Walk Groupings'!$A$4,
IF(AND(J34&lt;='CBSA Walk Groupings'!$B$5,J34&gt;'CBSA Walk Groupings'!$B$4),'CBSA Walk Groupings'!$A$5,
IF(J34&gt;'CBSA Walk Groupings'!$B$5,'CBSA Walk Groupings'!$A$6,"")))))</f>
        <v>3</v>
      </c>
      <c r="M34" s="72">
        <v>0</v>
      </c>
      <c r="N34" s="72">
        <v>4</v>
      </c>
    </row>
    <row r="35" spans="1:14" x14ac:dyDescent="0.25">
      <c r="A35" t="str">
        <f t="shared" si="0"/>
        <v>Alexandria-Pineville MPO_2016</v>
      </c>
      <c r="B35" t="s">
        <v>103</v>
      </c>
      <c r="C35" s="49" t="s">
        <v>104</v>
      </c>
      <c r="D35">
        <v>2016</v>
      </c>
      <c r="E35" s="45">
        <v>132365.32382331009</v>
      </c>
      <c r="F35" s="50">
        <v>52729.430434083617</v>
      </c>
      <c r="G35" s="46">
        <v>142.01909652826401</v>
      </c>
      <c r="H35" s="46">
        <v>1140.0192893736478</v>
      </c>
      <c r="I35" s="47">
        <v>0.26933554062526854</v>
      </c>
      <c r="J35" s="47">
        <v>2.1620170746937446</v>
      </c>
      <c r="K35" s="48">
        <f>IF(I35&lt;='CBSA Bike Groupings'!$B$2,'CBSA Bike Groupings'!$A$2,
IF(AND(I35&lt;='CBSA Bike Groupings'!$B$3,I35&gt;'CBSA Bike Groupings'!$B$2),'CBSA Bike Groupings'!$A$3,
IF(AND(I35&lt;='CBSA Bike Groupings'!$B$4,I35&gt;'CBSA Bike Groupings'!$B$3),'CBSA Bike Groupings'!$A$4,
IF(AND(I35&lt;='CBSA Bike Groupings'!$B$5,I35&gt;'CBSA Bike Groupings'!$B$4),'CBSA Bike Groupings'!$A$5,
IF(I35&gt;'CBSA Bike Groupings'!$B$5,'CBSA Bike Groupings'!$A$6,"")))))</f>
        <v>2</v>
      </c>
      <c r="L35" s="48">
        <f>IF(J35&lt;='CBSA Walk Groupings'!$B$2,'CBSA Walk Groupings'!$A$2,
IF(AND(J35&lt;='CBSA Walk Groupings'!$B$3,J35&gt;'CBSA Walk Groupings'!$B$2),'CBSA Walk Groupings'!$A$3,
IF(AND(J35&lt;='CBSA Walk Groupings'!$B$4,J35&gt;'CBSA Walk Groupings'!$B$3),'CBSA Walk Groupings'!$A$4,
IF(AND(J35&lt;='CBSA Walk Groupings'!$B$5,J35&gt;'CBSA Walk Groupings'!$B$4),'CBSA Walk Groupings'!$A$5,
IF(J35&gt;'CBSA Walk Groupings'!$B$5,'CBSA Walk Groupings'!$A$6,"")))))</f>
        <v>3</v>
      </c>
      <c r="M35" s="72">
        <v>0</v>
      </c>
      <c r="N35" s="72">
        <v>6</v>
      </c>
    </row>
    <row r="36" spans="1:14" x14ac:dyDescent="0.25">
      <c r="A36" t="str">
        <f t="shared" si="0"/>
        <v>Alexandria-Pineville MPO_2017</v>
      </c>
      <c r="B36" t="s">
        <v>103</v>
      </c>
      <c r="C36" s="49" t="s">
        <v>104</v>
      </c>
      <c r="D36">
        <v>2017</v>
      </c>
      <c r="E36" s="45">
        <v>132072</v>
      </c>
      <c r="F36" s="50">
        <v>52707</v>
      </c>
      <c r="G36" s="46">
        <v>131</v>
      </c>
      <c r="H36" s="46">
        <v>966</v>
      </c>
      <c r="I36" s="47">
        <f>(G36/$F36)*100</f>
        <v>0.24854383668203467</v>
      </c>
      <c r="J36" s="47">
        <f>(H36/$F36)*100</f>
        <v>1.8327736353804998</v>
      </c>
      <c r="K36" s="48">
        <f>IF(I36&lt;='CBSA Bike Groupings'!$B$2,'CBSA Bike Groupings'!$A$2,
IF(AND(I36&lt;='CBSA Bike Groupings'!$B$3,I36&gt;'CBSA Bike Groupings'!$B$2),'CBSA Bike Groupings'!$A$3,
IF(AND(I36&lt;='CBSA Bike Groupings'!$B$4,I36&gt;'CBSA Bike Groupings'!$B$3),'CBSA Bike Groupings'!$A$4,
IF(AND(I36&lt;='CBSA Bike Groupings'!$B$5,I36&gt;'CBSA Bike Groupings'!$B$4),'CBSA Bike Groupings'!$A$5,
IF(I36&gt;'CBSA Bike Groupings'!$B$5,'CBSA Bike Groupings'!$A$6,"")))))</f>
        <v>2</v>
      </c>
      <c r="L36" s="48">
        <f>IF(J36&lt;='CBSA Walk Groupings'!$B$2,'CBSA Walk Groupings'!$A$2,
IF(AND(J36&lt;='CBSA Walk Groupings'!$B$3,J36&gt;'CBSA Walk Groupings'!$B$2),'CBSA Walk Groupings'!$A$3,
IF(AND(J36&lt;='CBSA Walk Groupings'!$B$4,J36&gt;'CBSA Walk Groupings'!$B$3),'CBSA Walk Groupings'!$A$4,
IF(AND(J36&lt;='CBSA Walk Groupings'!$B$5,J36&gt;'CBSA Walk Groupings'!$B$4),'CBSA Walk Groupings'!$A$5,
IF(J36&gt;'CBSA Walk Groupings'!$B$5,'CBSA Walk Groupings'!$A$6,"")))))</f>
        <v>2</v>
      </c>
      <c r="M36" s="72">
        <v>0</v>
      </c>
      <c r="N36" s="72">
        <v>5</v>
      </c>
    </row>
    <row r="37" spans="1:14" x14ac:dyDescent="0.25">
      <c r="A37" t="str">
        <f t="shared" si="0"/>
        <v>Amarillo MPO_2013</v>
      </c>
      <c r="B37" t="s">
        <v>105</v>
      </c>
      <c r="C37" s="49" t="s">
        <v>93</v>
      </c>
      <c r="D37">
        <v>2013</v>
      </c>
      <c r="E37" s="45">
        <v>212784.81836294063</v>
      </c>
      <c r="F37" s="50">
        <v>99259.878470132098</v>
      </c>
      <c r="G37" s="46">
        <v>177.99999999997499</v>
      </c>
      <c r="H37" s="46">
        <v>1345.3744020100044</v>
      </c>
      <c r="I37" s="47">
        <v>0.17932723950849513</v>
      </c>
      <c r="J37" s="47">
        <v>1.3554060540330359</v>
      </c>
      <c r="K37" s="48">
        <f>IF(I37&lt;='CBSA Bike Groupings'!$B$2,'CBSA Bike Groupings'!$A$2,
IF(AND(I37&lt;='CBSA Bike Groupings'!$B$3,I37&gt;'CBSA Bike Groupings'!$B$2),'CBSA Bike Groupings'!$A$3,
IF(AND(I37&lt;='CBSA Bike Groupings'!$B$4,I37&gt;'CBSA Bike Groupings'!$B$3),'CBSA Bike Groupings'!$A$4,
IF(AND(I37&lt;='CBSA Bike Groupings'!$B$5,I37&gt;'CBSA Bike Groupings'!$B$4),'CBSA Bike Groupings'!$A$5,
IF(I37&gt;'CBSA Bike Groupings'!$B$5,'CBSA Bike Groupings'!$A$6,"")))))</f>
        <v>1</v>
      </c>
      <c r="L37" s="48">
        <f>IF(J37&lt;='CBSA Walk Groupings'!$B$2,'CBSA Walk Groupings'!$A$2,
IF(AND(J37&lt;='CBSA Walk Groupings'!$B$3,J37&gt;'CBSA Walk Groupings'!$B$2),'CBSA Walk Groupings'!$A$3,
IF(AND(J37&lt;='CBSA Walk Groupings'!$B$4,J37&gt;'CBSA Walk Groupings'!$B$3),'CBSA Walk Groupings'!$A$4,
IF(AND(J37&lt;='CBSA Walk Groupings'!$B$5,J37&gt;'CBSA Walk Groupings'!$B$4),'CBSA Walk Groupings'!$A$5,
IF(J37&gt;'CBSA Walk Groupings'!$B$5,'CBSA Walk Groupings'!$A$6,"")))))</f>
        <v>2</v>
      </c>
      <c r="M37" s="72">
        <v>0</v>
      </c>
      <c r="N37" s="72">
        <v>4</v>
      </c>
    </row>
    <row r="38" spans="1:14" x14ac:dyDescent="0.25">
      <c r="A38" t="str">
        <f t="shared" si="0"/>
        <v>Amarillo MPO_2014</v>
      </c>
      <c r="B38" t="s">
        <v>105</v>
      </c>
      <c r="C38" s="49" t="s">
        <v>93</v>
      </c>
      <c r="D38">
        <v>2014</v>
      </c>
      <c r="E38" s="45">
        <v>214910.67316806273</v>
      </c>
      <c r="F38" s="50">
        <v>99897.097200513628</v>
      </c>
      <c r="G38" s="46">
        <v>280.00000000000597</v>
      </c>
      <c r="H38" s="46">
        <v>1190.0214635854957</v>
      </c>
      <c r="I38" s="47">
        <v>0.28028842463559223</v>
      </c>
      <c r="J38" s="47">
        <v>1.1912472903961187</v>
      </c>
      <c r="K38" s="48">
        <f>IF(I38&lt;='CBSA Bike Groupings'!$B$2,'CBSA Bike Groupings'!$A$2,
IF(AND(I38&lt;='CBSA Bike Groupings'!$B$3,I38&gt;'CBSA Bike Groupings'!$B$2),'CBSA Bike Groupings'!$A$3,
IF(AND(I38&lt;='CBSA Bike Groupings'!$B$4,I38&gt;'CBSA Bike Groupings'!$B$3),'CBSA Bike Groupings'!$A$4,
IF(AND(I38&lt;='CBSA Bike Groupings'!$B$5,I38&gt;'CBSA Bike Groupings'!$B$4),'CBSA Bike Groupings'!$A$5,
IF(I38&gt;'CBSA Bike Groupings'!$B$5,'CBSA Bike Groupings'!$A$6,"")))))</f>
        <v>2</v>
      </c>
      <c r="L38" s="48">
        <f>IF(J38&lt;='CBSA Walk Groupings'!$B$2,'CBSA Walk Groupings'!$A$2,
IF(AND(J38&lt;='CBSA Walk Groupings'!$B$3,J38&gt;'CBSA Walk Groupings'!$B$2),'CBSA Walk Groupings'!$A$3,
IF(AND(J38&lt;='CBSA Walk Groupings'!$B$4,J38&gt;'CBSA Walk Groupings'!$B$3),'CBSA Walk Groupings'!$A$4,
IF(AND(J38&lt;='CBSA Walk Groupings'!$B$5,J38&gt;'CBSA Walk Groupings'!$B$4),'CBSA Walk Groupings'!$A$5,
IF(J38&gt;'CBSA Walk Groupings'!$B$5,'CBSA Walk Groupings'!$A$6,"")))))</f>
        <v>1</v>
      </c>
      <c r="M38" s="72">
        <v>0</v>
      </c>
      <c r="N38" s="72">
        <v>4</v>
      </c>
    </row>
    <row r="39" spans="1:14" x14ac:dyDescent="0.25">
      <c r="A39" t="str">
        <f t="shared" si="0"/>
        <v>Amarillo MPO_2015</v>
      </c>
      <c r="B39" t="s">
        <v>105</v>
      </c>
      <c r="C39" s="49" t="s">
        <v>93</v>
      </c>
      <c r="D39">
        <v>2015</v>
      </c>
      <c r="E39" s="45">
        <v>216651.51409714264</v>
      </c>
      <c r="F39" s="50">
        <v>100657.99899589103</v>
      </c>
      <c r="G39" s="46">
        <v>369.99999999996299</v>
      </c>
      <c r="H39" s="46">
        <v>1163.6444994422388</v>
      </c>
      <c r="I39" s="47">
        <v>0.36758131861439725</v>
      </c>
      <c r="J39" s="47">
        <v>1.1560377824416519</v>
      </c>
      <c r="K39" s="48">
        <f>IF(I39&lt;='CBSA Bike Groupings'!$B$2,'CBSA Bike Groupings'!$A$2,
IF(AND(I39&lt;='CBSA Bike Groupings'!$B$3,I39&gt;'CBSA Bike Groupings'!$B$2),'CBSA Bike Groupings'!$A$3,
IF(AND(I39&lt;='CBSA Bike Groupings'!$B$4,I39&gt;'CBSA Bike Groupings'!$B$3),'CBSA Bike Groupings'!$A$4,
IF(AND(I39&lt;='CBSA Bike Groupings'!$B$5,I39&gt;'CBSA Bike Groupings'!$B$4),'CBSA Bike Groupings'!$A$5,
IF(I39&gt;'CBSA Bike Groupings'!$B$5,'CBSA Bike Groupings'!$A$6,"")))))</f>
        <v>3</v>
      </c>
      <c r="L39" s="48">
        <f>IF(J39&lt;='CBSA Walk Groupings'!$B$2,'CBSA Walk Groupings'!$A$2,
IF(AND(J39&lt;='CBSA Walk Groupings'!$B$3,J39&gt;'CBSA Walk Groupings'!$B$2),'CBSA Walk Groupings'!$A$3,
IF(AND(J39&lt;='CBSA Walk Groupings'!$B$4,J39&gt;'CBSA Walk Groupings'!$B$3),'CBSA Walk Groupings'!$A$4,
IF(AND(J39&lt;='CBSA Walk Groupings'!$B$5,J39&gt;'CBSA Walk Groupings'!$B$4),'CBSA Walk Groupings'!$A$5,
IF(J39&gt;'CBSA Walk Groupings'!$B$5,'CBSA Walk Groupings'!$A$6,"")))))</f>
        <v>1</v>
      </c>
      <c r="M39" s="72">
        <v>0</v>
      </c>
      <c r="N39" s="72">
        <v>0</v>
      </c>
    </row>
    <row r="40" spans="1:14" x14ac:dyDescent="0.25">
      <c r="A40" t="str">
        <f t="shared" si="0"/>
        <v>Amarillo MPO_2016</v>
      </c>
      <c r="B40" t="s">
        <v>105</v>
      </c>
      <c r="C40" s="49" t="s">
        <v>93</v>
      </c>
      <c r="D40">
        <v>2016</v>
      </c>
      <c r="E40" s="45">
        <v>217737.53935860656</v>
      </c>
      <c r="F40" s="50">
        <v>101829.10349598006</v>
      </c>
      <c r="G40" s="46">
        <v>234.99999999999199</v>
      </c>
      <c r="H40" s="46">
        <v>1162.7619407985439</v>
      </c>
      <c r="I40" s="47">
        <v>0.23077881659762345</v>
      </c>
      <c r="J40" s="47">
        <v>1.141875849711715</v>
      </c>
      <c r="K40" s="48">
        <f>IF(I40&lt;='CBSA Bike Groupings'!$B$2,'CBSA Bike Groupings'!$A$2,
IF(AND(I40&lt;='CBSA Bike Groupings'!$B$3,I40&gt;'CBSA Bike Groupings'!$B$2),'CBSA Bike Groupings'!$A$3,
IF(AND(I40&lt;='CBSA Bike Groupings'!$B$4,I40&gt;'CBSA Bike Groupings'!$B$3),'CBSA Bike Groupings'!$A$4,
IF(AND(I40&lt;='CBSA Bike Groupings'!$B$5,I40&gt;'CBSA Bike Groupings'!$B$4),'CBSA Bike Groupings'!$A$5,
IF(I40&gt;'CBSA Bike Groupings'!$B$5,'CBSA Bike Groupings'!$A$6,"")))))</f>
        <v>1</v>
      </c>
      <c r="L40" s="48">
        <f>IF(J40&lt;='CBSA Walk Groupings'!$B$2,'CBSA Walk Groupings'!$A$2,
IF(AND(J40&lt;='CBSA Walk Groupings'!$B$3,J40&gt;'CBSA Walk Groupings'!$B$2),'CBSA Walk Groupings'!$A$3,
IF(AND(J40&lt;='CBSA Walk Groupings'!$B$4,J40&gt;'CBSA Walk Groupings'!$B$3),'CBSA Walk Groupings'!$A$4,
IF(AND(J40&lt;='CBSA Walk Groupings'!$B$5,J40&gt;'CBSA Walk Groupings'!$B$4),'CBSA Walk Groupings'!$A$5,
IF(J40&gt;'CBSA Walk Groupings'!$B$5,'CBSA Walk Groupings'!$A$6,"")))))</f>
        <v>1</v>
      </c>
      <c r="M40" s="72">
        <v>0</v>
      </c>
      <c r="N40" s="72">
        <v>7</v>
      </c>
    </row>
    <row r="41" spans="1:14" x14ac:dyDescent="0.25">
      <c r="A41" t="str">
        <f t="shared" si="0"/>
        <v>Amarillo MPO_2017</v>
      </c>
      <c r="B41" t="s">
        <v>105</v>
      </c>
      <c r="C41" s="49" t="s">
        <v>93</v>
      </c>
      <c r="D41">
        <v>2017</v>
      </c>
      <c r="E41" s="45">
        <v>218179</v>
      </c>
      <c r="F41" s="50">
        <v>102079</v>
      </c>
      <c r="G41" s="46">
        <v>230</v>
      </c>
      <c r="H41" s="46">
        <v>1165</v>
      </c>
      <c r="I41" s="47">
        <f>(G41/$F41)*100</f>
        <v>0.22531568686997325</v>
      </c>
      <c r="J41" s="47">
        <f>(H41/$F41)*100</f>
        <v>1.1412729356674733</v>
      </c>
      <c r="K41" s="48">
        <f>IF(I41&lt;='CBSA Bike Groupings'!$B$2,'CBSA Bike Groupings'!$A$2,
IF(AND(I41&lt;='CBSA Bike Groupings'!$B$3,I41&gt;'CBSA Bike Groupings'!$B$2),'CBSA Bike Groupings'!$A$3,
IF(AND(I41&lt;='CBSA Bike Groupings'!$B$4,I41&gt;'CBSA Bike Groupings'!$B$3),'CBSA Bike Groupings'!$A$4,
IF(AND(I41&lt;='CBSA Bike Groupings'!$B$5,I41&gt;'CBSA Bike Groupings'!$B$4),'CBSA Bike Groupings'!$A$5,
IF(I41&gt;'CBSA Bike Groupings'!$B$5,'CBSA Bike Groupings'!$A$6,"")))))</f>
        <v>1</v>
      </c>
      <c r="L41" s="48">
        <f>IF(J41&lt;='CBSA Walk Groupings'!$B$2,'CBSA Walk Groupings'!$A$2,
IF(AND(J41&lt;='CBSA Walk Groupings'!$B$3,J41&gt;'CBSA Walk Groupings'!$B$2),'CBSA Walk Groupings'!$A$3,
IF(AND(J41&lt;='CBSA Walk Groupings'!$B$4,J41&gt;'CBSA Walk Groupings'!$B$3),'CBSA Walk Groupings'!$A$4,
IF(AND(J41&lt;='CBSA Walk Groupings'!$B$5,J41&gt;'CBSA Walk Groupings'!$B$4),'CBSA Walk Groupings'!$A$5,
IF(J41&gt;'CBSA Walk Groupings'!$B$5,'CBSA Walk Groupings'!$A$6,"")))))</f>
        <v>1</v>
      </c>
      <c r="M41" s="72">
        <v>0</v>
      </c>
      <c r="N41" s="72">
        <v>9</v>
      </c>
    </row>
    <row r="42" spans="1:14" x14ac:dyDescent="0.25">
      <c r="A42" t="str">
        <f t="shared" si="0"/>
        <v>Ames Area MPO_2013</v>
      </c>
      <c r="B42" t="s">
        <v>106</v>
      </c>
      <c r="C42" s="49" t="s">
        <v>107</v>
      </c>
      <c r="D42">
        <v>2013</v>
      </c>
      <c r="E42" s="45">
        <v>55012.884785177986</v>
      </c>
      <c r="F42" s="50">
        <v>29414.598566098259</v>
      </c>
      <c r="G42" s="46">
        <v>808.3908751289091</v>
      </c>
      <c r="H42" s="46">
        <v>3242.3608513205186</v>
      </c>
      <c r="I42" s="47">
        <v>2.7482641767568383</v>
      </c>
      <c r="J42" s="47">
        <v>11.022964818080148</v>
      </c>
      <c r="K42" s="48">
        <f>IF(I42&lt;='CBSA Bike Groupings'!$B$2,'CBSA Bike Groupings'!$A$2,
IF(AND(I42&lt;='CBSA Bike Groupings'!$B$3,I42&gt;'CBSA Bike Groupings'!$B$2),'CBSA Bike Groupings'!$A$3,
IF(AND(I42&lt;='CBSA Bike Groupings'!$B$4,I42&gt;'CBSA Bike Groupings'!$B$3),'CBSA Bike Groupings'!$A$4,
IF(AND(I42&lt;='CBSA Bike Groupings'!$B$5,I42&gt;'CBSA Bike Groupings'!$B$4),'CBSA Bike Groupings'!$A$5,
IF(I42&gt;'CBSA Bike Groupings'!$B$5,'CBSA Bike Groupings'!$A$6,"")))))</f>
        <v>5</v>
      </c>
      <c r="L42" s="48">
        <f>IF(J42&lt;='CBSA Walk Groupings'!$B$2,'CBSA Walk Groupings'!$A$2,
IF(AND(J42&lt;='CBSA Walk Groupings'!$B$3,J42&gt;'CBSA Walk Groupings'!$B$2),'CBSA Walk Groupings'!$A$3,
IF(AND(J42&lt;='CBSA Walk Groupings'!$B$4,J42&gt;'CBSA Walk Groupings'!$B$3),'CBSA Walk Groupings'!$A$4,
IF(AND(J42&lt;='CBSA Walk Groupings'!$B$5,J42&gt;'CBSA Walk Groupings'!$B$4),'CBSA Walk Groupings'!$A$5,
IF(J42&gt;'CBSA Walk Groupings'!$B$5,'CBSA Walk Groupings'!$A$6,"")))))</f>
        <v>5</v>
      </c>
      <c r="M42" s="72">
        <v>0</v>
      </c>
      <c r="N42" s="72">
        <v>1</v>
      </c>
    </row>
    <row r="43" spans="1:14" x14ac:dyDescent="0.25">
      <c r="A43" t="str">
        <f t="shared" si="0"/>
        <v>Ames Area MPO_2014</v>
      </c>
      <c r="B43" t="s">
        <v>106</v>
      </c>
      <c r="C43" s="49" t="s">
        <v>107</v>
      </c>
      <c r="D43">
        <v>2014</v>
      </c>
      <c r="E43" s="45">
        <v>56370.017510435529</v>
      </c>
      <c r="F43" s="50">
        <v>30050.752822587554</v>
      </c>
      <c r="G43" s="46">
        <v>851.53130675300611</v>
      </c>
      <c r="H43" s="46">
        <v>3003.2030225867006</v>
      </c>
      <c r="I43" s="47">
        <v>2.8336438417374867</v>
      </c>
      <c r="J43" s="47">
        <v>9.993769674646396</v>
      </c>
      <c r="K43" s="48">
        <f>IF(I43&lt;='CBSA Bike Groupings'!$B$2,'CBSA Bike Groupings'!$A$2,
IF(AND(I43&lt;='CBSA Bike Groupings'!$B$3,I43&gt;'CBSA Bike Groupings'!$B$2),'CBSA Bike Groupings'!$A$3,
IF(AND(I43&lt;='CBSA Bike Groupings'!$B$4,I43&gt;'CBSA Bike Groupings'!$B$3),'CBSA Bike Groupings'!$A$4,
IF(AND(I43&lt;='CBSA Bike Groupings'!$B$5,I43&gt;'CBSA Bike Groupings'!$B$4),'CBSA Bike Groupings'!$A$5,
IF(I43&gt;'CBSA Bike Groupings'!$B$5,'CBSA Bike Groupings'!$A$6,"")))))</f>
        <v>5</v>
      </c>
      <c r="L43" s="48">
        <f>IF(J43&lt;='CBSA Walk Groupings'!$B$2,'CBSA Walk Groupings'!$A$2,
IF(AND(J43&lt;='CBSA Walk Groupings'!$B$3,J43&gt;'CBSA Walk Groupings'!$B$2),'CBSA Walk Groupings'!$A$3,
IF(AND(J43&lt;='CBSA Walk Groupings'!$B$4,J43&gt;'CBSA Walk Groupings'!$B$3),'CBSA Walk Groupings'!$A$4,
IF(AND(J43&lt;='CBSA Walk Groupings'!$B$5,J43&gt;'CBSA Walk Groupings'!$B$4),'CBSA Walk Groupings'!$A$5,
IF(J43&gt;'CBSA Walk Groupings'!$B$5,'CBSA Walk Groupings'!$A$6,"")))))</f>
        <v>5</v>
      </c>
      <c r="M43" s="72">
        <v>0</v>
      </c>
      <c r="N43" s="72">
        <v>0</v>
      </c>
    </row>
    <row r="44" spans="1:14" x14ac:dyDescent="0.25">
      <c r="A44" t="str">
        <f t="shared" si="0"/>
        <v>Ames Area MPO_2015</v>
      </c>
      <c r="B44" t="s">
        <v>106</v>
      </c>
      <c r="C44" s="49" t="s">
        <v>107</v>
      </c>
      <c r="D44">
        <v>2015</v>
      </c>
      <c r="E44" s="45">
        <v>57913.299147747937</v>
      </c>
      <c r="F44" s="50">
        <v>30883.14754428171</v>
      </c>
      <c r="G44" s="46">
        <v>876.8449816253833</v>
      </c>
      <c r="H44" s="46">
        <v>3331.8085486459549</v>
      </c>
      <c r="I44" s="47">
        <v>2.8392345060299364</v>
      </c>
      <c r="J44" s="47">
        <v>10.78843580910479</v>
      </c>
      <c r="K44" s="48">
        <f>IF(I44&lt;='CBSA Bike Groupings'!$B$2,'CBSA Bike Groupings'!$A$2,
IF(AND(I44&lt;='CBSA Bike Groupings'!$B$3,I44&gt;'CBSA Bike Groupings'!$B$2),'CBSA Bike Groupings'!$A$3,
IF(AND(I44&lt;='CBSA Bike Groupings'!$B$4,I44&gt;'CBSA Bike Groupings'!$B$3),'CBSA Bike Groupings'!$A$4,
IF(AND(I44&lt;='CBSA Bike Groupings'!$B$5,I44&gt;'CBSA Bike Groupings'!$B$4),'CBSA Bike Groupings'!$A$5,
IF(I44&gt;'CBSA Bike Groupings'!$B$5,'CBSA Bike Groupings'!$A$6,"")))))</f>
        <v>5</v>
      </c>
      <c r="L44" s="48">
        <f>IF(J44&lt;='CBSA Walk Groupings'!$B$2,'CBSA Walk Groupings'!$A$2,
IF(AND(J44&lt;='CBSA Walk Groupings'!$B$3,J44&gt;'CBSA Walk Groupings'!$B$2),'CBSA Walk Groupings'!$A$3,
IF(AND(J44&lt;='CBSA Walk Groupings'!$B$4,J44&gt;'CBSA Walk Groupings'!$B$3),'CBSA Walk Groupings'!$A$4,
IF(AND(J44&lt;='CBSA Walk Groupings'!$B$5,J44&gt;'CBSA Walk Groupings'!$B$4),'CBSA Walk Groupings'!$A$5,
IF(J44&gt;'CBSA Walk Groupings'!$B$5,'CBSA Walk Groupings'!$A$6,"")))))</f>
        <v>5</v>
      </c>
      <c r="M44" s="72">
        <v>0</v>
      </c>
      <c r="N44" s="72">
        <v>1</v>
      </c>
    </row>
    <row r="45" spans="1:14" x14ac:dyDescent="0.25">
      <c r="A45" t="str">
        <f t="shared" si="0"/>
        <v>Ames Area MPO_2016</v>
      </c>
      <c r="B45" t="s">
        <v>106</v>
      </c>
      <c r="C45" s="49" t="s">
        <v>107</v>
      </c>
      <c r="D45">
        <v>2016</v>
      </c>
      <c r="E45" s="45">
        <v>59169.797901264581</v>
      </c>
      <c r="F45" s="50">
        <v>31522.19326540691</v>
      </c>
      <c r="G45" s="46">
        <v>898.50982002537671</v>
      </c>
      <c r="H45" s="46">
        <v>3447.1102238559852</v>
      </c>
      <c r="I45" s="47">
        <v>2.8504038804032699</v>
      </c>
      <c r="J45" s="47">
        <v>10.935502472281691</v>
      </c>
      <c r="K45" s="48">
        <f>IF(I45&lt;='CBSA Bike Groupings'!$B$2,'CBSA Bike Groupings'!$A$2,
IF(AND(I45&lt;='CBSA Bike Groupings'!$B$3,I45&gt;'CBSA Bike Groupings'!$B$2),'CBSA Bike Groupings'!$A$3,
IF(AND(I45&lt;='CBSA Bike Groupings'!$B$4,I45&gt;'CBSA Bike Groupings'!$B$3),'CBSA Bike Groupings'!$A$4,
IF(AND(I45&lt;='CBSA Bike Groupings'!$B$5,I45&gt;'CBSA Bike Groupings'!$B$4),'CBSA Bike Groupings'!$A$5,
IF(I45&gt;'CBSA Bike Groupings'!$B$5,'CBSA Bike Groupings'!$A$6,"")))))</f>
        <v>5</v>
      </c>
      <c r="L45" s="48">
        <f>IF(J45&lt;='CBSA Walk Groupings'!$B$2,'CBSA Walk Groupings'!$A$2,
IF(AND(J45&lt;='CBSA Walk Groupings'!$B$3,J45&gt;'CBSA Walk Groupings'!$B$2),'CBSA Walk Groupings'!$A$3,
IF(AND(J45&lt;='CBSA Walk Groupings'!$B$4,J45&gt;'CBSA Walk Groupings'!$B$3),'CBSA Walk Groupings'!$A$4,
IF(AND(J45&lt;='CBSA Walk Groupings'!$B$5,J45&gt;'CBSA Walk Groupings'!$B$4),'CBSA Walk Groupings'!$A$5,
IF(J45&gt;'CBSA Walk Groupings'!$B$5,'CBSA Walk Groupings'!$A$6,"")))))</f>
        <v>5</v>
      </c>
      <c r="M45" s="72">
        <v>0</v>
      </c>
      <c r="N45" s="72">
        <v>0</v>
      </c>
    </row>
    <row r="46" spans="1:14" x14ac:dyDescent="0.25">
      <c r="A46" t="str">
        <f t="shared" si="0"/>
        <v>Ames Area MPO_2017</v>
      </c>
      <c r="B46" t="s">
        <v>106</v>
      </c>
      <c r="C46" s="49" t="s">
        <v>107</v>
      </c>
      <c r="D46">
        <v>2017</v>
      </c>
      <c r="E46" s="45">
        <v>59975</v>
      </c>
      <c r="F46" s="50">
        <v>31613</v>
      </c>
      <c r="G46" s="46">
        <v>992</v>
      </c>
      <c r="H46" s="46">
        <v>3322</v>
      </c>
      <c r="I46" s="47">
        <f>(G46/$F46)*100</f>
        <v>3.1379495777053741</v>
      </c>
      <c r="J46" s="47">
        <f>(H46/$F46)*100</f>
        <v>10.50833517856578</v>
      </c>
      <c r="K46" s="48">
        <f>IF(I46&lt;='CBSA Bike Groupings'!$B$2,'CBSA Bike Groupings'!$A$2,
IF(AND(I46&lt;='CBSA Bike Groupings'!$B$3,I46&gt;'CBSA Bike Groupings'!$B$2),'CBSA Bike Groupings'!$A$3,
IF(AND(I46&lt;='CBSA Bike Groupings'!$B$4,I46&gt;'CBSA Bike Groupings'!$B$3),'CBSA Bike Groupings'!$A$4,
IF(AND(I46&lt;='CBSA Bike Groupings'!$B$5,I46&gt;'CBSA Bike Groupings'!$B$4),'CBSA Bike Groupings'!$A$5,
IF(I46&gt;'CBSA Bike Groupings'!$B$5,'CBSA Bike Groupings'!$A$6,"")))))</f>
        <v>5</v>
      </c>
      <c r="L46" s="48">
        <f>IF(J46&lt;='CBSA Walk Groupings'!$B$2,'CBSA Walk Groupings'!$A$2,
IF(AND(J46&lt;='CBSA Walk Groupings'!$B$3,J46&gt;'CBSA Walk Groupings'!$B$2),'CBSA Walk Groupings'!$A$3,
IF(AND(J46&lt;='CBSA Walk Groupings'!$B$4,J46&gt;'CBSA Walk Groupings'!$B$3),'CBSA Walk Groupings'!$A$4,
IF(AND(J46&lt;='CBSA Walk Groupings'!$B$5,J46&gt;'CBSA Walk Groupings'!$B$4),'CBSA Walk Groupings'!$A$5,
IF(J46&gt;'CBSA Walk Groupings'!$B$5,'CBSA Walk Groupings'!$A$6,"")))))</f>
        <v>5</v>
      </c>
      <c r="M46" s="72">
        <v>0</v>
      </c>
      <c r="N46" s="72">
        <v>0</v>
      </c>
    </row>
    <row r="47" spans="1:14" x14ac:dyDescent="0.25">
      <c r="A47" t="str">
        <f t="shared" si="0"/>
        <v>Anchorage Metropolitan Area Transportation Solutions_2013</v>
      </c>
      <c r="B47" t="s">
        <v>108</v>
      </c>
      <c r="C47" s="49" t="s">
        <v>109</v>
      </c>
      <c r="D47">
        <v>2013</v>
      </c>
      <c r="E47" s="45">
        <v>242021.50652736187</v>
      </c>
      <c r="F47" s="50">
        <v>125155.13277763741</v>
      </c>
      <c r="G47" s="46">
        <v>1558.5716076578067</v>
      </c>
      <c r="H47" s="46">
        <v>3535.3630766580945</v>
      </c>
      <c r="I47" s="47">
        <v>1.2453117767266599</v>
      </c>
      <c r="J47" s="47">
        <v>2.8247847277181664</v>
      </c>
      <c r="K47" s="48">
        <f>IF(I47&lt;='CBSA Bike Groupings'!$B$2,'CBSA Bike Groupings'!$A$2,
IF(AND(I47&lt;='CBSA Bike Groupings'!$B$3,I47&gt;'CBSA Bike Groupings'!$B$2),'CBSA Bike Groupings'!$A$3,
IF(AND(I47&lt;='CBSA Bike Groupings'!$B$4,I47&gt;'CBSA Bike Groupings'!$B$3),'CBSA Bike Groupings'!$A$4,
IF(AND(I47&lt;='CBSA Bike Groupings'!$B$5,I47&gt;'CBSA Bike Groupings'!$B$4),'CBSA Bike Groupings'!$A$5,
IF(I47&gt;'CBSA Bike Groupings'!$B$5,'CBSA Bike Groupings'!$A$6,"")))))</f>
        <v>5</v>
      </c>
      <c r="L47" s="48">
        <f>IF(J47&lt;='CBSA Walk Groupings'!$B$2,'CBSA Walk Groupings'!$A$2,
IF(AND(J47&lt;='CBSA Walk Groupings'!$B$3,J47&gt;'CBSA Walk Groupings'!$B$2),'CBSA Walk Groupings'!$A$3,
IF(AND(J47&lt;='CBSA Walk Groupings'!$B$4,J47&gt;'CBSA Walk Groupings'!$B$3),'CBSA Walk Groupings'!$A$4,
IF(AND(J47&lt;='CBSA Walk Groupings'!$B$5,J47&gt;'CBSA Walk Groupings'!$B$4),'CBSA Walk Groupings'!$A$5,
IF(J47&gt;'CBSA Walk Groupings'!$B$5,'CBSA Walk Groupings'!$A$6,"")))))</f>
        <v>4</v>
      </c>
      <c r="M47" s="72">
        <v>1</v>
      </c>
      <c r="N47" s="72">
        <v>5</v>
      </c>
    </row>
    <row r="48" spans="1:14" x14ac:dyDescent="0.25">
      <c r="A48" t="str">
        <f t="shared" si="0"/>
        <v>Anchorage Metropolitan Area Transportation Solutions_2014</v>
      </c>
      <c r="B48" t="s">
        <v>108</v>
      </c>
      <c r="C48" s="49" t="s">
        <v>109</v>
      </c>
      <c r="D48">
        <v>2014</v>
      </c>
      <c r="E48" s="45">
        <v>244099.07848753856</v>
      </c>
      <c r="F48" s="50">
        <v>127272.42758409948</v>
      </c>
      <c r="G48" s="46">
        <v>1697.0820877685919</v>
      </c>
      <c r="H48" s="46">
        <v>3621.2625499023425</v>
      </c>
      <c r="I48" s="47">
        <v>1.3334247802000858</v>
      </c>
      <c r="J48" s="47">
        <v>2.8452844175612766</v>
      </c>
      <c r="K48" s="48">
        <f>IF(I48&lt;='CBSA Bike Groupings'!$B$2,'CBSA Bike Groupings'!$A$2,
IF(AND(I48&lt;='CBSA Bike Groupings'!$B$3,I48&gt;'CBSA Bike Groupings'!$B$2),'CBSA Bike Groupings'!$A$3,
IF(AND(I48&lt;='CBSA Bike Groupings'!$B$4,I48&gt;'CBSA Bike Groupings'!$B$3),'CBSA Bike Groupings'!$A$4,
IF(AND(I48&lt;='CBSA Bike Groupings'!$B$5,I48&gt;'CBSA Bike Groupings'!$B$4),'CBSA Bike Groupings'!$A$5,
IF(I48&gt;'CBSA Bike Groupings'!$B$5,'CBSA Bike Groupings'!$A$6,"")))))</f>
        <v>5</v>
      </c>
      <c r="L48" s="48">
        <f>IF(J48&lt;='CBSA Walk Groupings'!$B$2,'CBSA Walk Groupings'!$A$2,
IF(AND(J48&lt;='CBSA Walk Groupings'!$B$3,J48&gt;'CBSA Walk Groupings'!$B$2),'CBSA Walk Groupings'!$A$3,
IF(AND(J48&lt;='CBSA Walk Groupings'!$B$4,J48&gt;'CBSA Walk Groupings'!$B$3),'CBSA Walk Groupings'!$A$4,
IF(AND(J48&lt;='CBSA Walk Groupings'!$B$5,J48&gt;'CBSA Walk Groupings'!$B$4),'CBSA Walk Groupings'!$A$5,
IF(J48&gt;'CBSA Walk Groupings'!$B$5,'CBSA Walk Groupings'!$A$6,"")))))</f>
        <v>4</v>
      </c>
      <c r="M48" s="72">
        <v>2</v>
      </c>
      <c r="N48" s="72">
        <v>9</v>
      </c>
    </row>
    <row r="49" spans="1:14" x14ac:dyDescent="0.25">
      <c r="A49" t="str">
        <f t="shared" si="0"/>
        <v>Anchorage Metropolitan Area Transportation Solutions_2015</v>
      </c>
      <c r="B49" t="s">
        <v>108</v>
      </c>
      <c r="C49" s="49" t="s">
        <v>109</v>
      </c>
      <c r="D49">
        <v>2015</v>
      </c>
      <c r="E49" s="45">
        <v>245340.73266969947</v>
      </c>
      <c r="F49" s="50">
        <v>128578.89770448646</v>
      </c>
      <c r="G49" s="46">
        <v>1619.5497155417256</v>
      </c>
      <c r="H49" s="46">
        <v>3819.363501256752</v>
      </c>
      <c r="I49" s="47">
        <v>1.2595766058470534</v>
      </c>
      <c r="J49" s="47">
        <v>2.970443493795393</v>
      </c>
      <c r="K49" s="48">
        <f>IF(I49&lt;='CBSA Bike Groupings'!$B$2,'CBSA Bike Groupings'!$A$2,
IF(AND(I49&lt;='CBSA Bike Groupings'!$B$3,I49&gt;'CBSA Bike Groupings'!$B$2),'CBSA Bike Groupings'!$A$3,
IF(AND(I49&lt;='CBSA Bike Groupings'!$B$4,I49&gt;'CBSA Bike Groupings'!$B$3),'CBSA Bike Groupings'!$A$4,
IF(AND(I49&lt;='CBSA Bike Groupings'!$B$5,I49&gt;'CBSA Bike Groupings'!$B$4),'CBSA Bike Groupings'!$A$5,
IF(I49&gt;'CBSA Bike Groupings'!$B$5,'CBSA Bike Groupings'!$A$6,"")))))</f>
        <v>5</v>
      </c>
      <c r="L49" s="48">
        <f>IF(J49&lt;='CBSA Walk Groupings'!$B$2,'CBSA Walk Groupings'!$A$2,
IF(AND(J49&lt;='CBSA Walk Groupings'!$B$3,J49&gt;'CBSA Walk Groupings'!$B$2),'CBSA Walk Groupings'!$A$3,
IF(AND(J49&lt;='CBSA Walk Groupings'!$B$4,J49&gt;'CBSA Walk Groupings'!$B$3),'CBSA Walk Groupings'!$A$4,
IF(AND(J49&lt;='CBSA Walk Groupings'!$B$5,J49&gt;'CBSA Walk Groupings'!$B$4),'CBSA Walk Groupings'!$A$5,
IF(J49&gt;'CBSA Walk Groupings'!$B$5,'CBSA Walk Groupings'!$A$6,"")))))</f>
        <v>4</v>
      </c>
      <c r="M49" s="72">
        <v>0</v>
      </c>
      <c r="N49" s="72">
        <v>8</v>
      </c>
    </row>
    <row r="50" spans="1:14" x14ac:dyDescent="0.25">
      <c r="A50" t="str">
        <f t="shared" si="0"/>
        <v>Anchorage Metropolitan Area Transportation Solutions_2016</v>
      </c>
      <c r="B50" t="s">
        <v>108</v>
      </c>
      <c r="C50" s="49" t="s">
        <v>109</v>
      </c>
      <c r="D50">
        <v>2016</v>
      </c>
      <c r="E50" s="45">
        <v>245828.85857131082</v>
      </c>
      <c r="F50" s="50">
        <v>129737.99290655374</v>
      </c>
      <c r="G50" s="46">
        <v>1646.2396982756845</v>
      </c>
      <c r="H50" s="46">
        <v>4134.2256021700368</v>
      </c>
      <c r="I50" s="47">
        <v>1.2688956113737786</v>
      </c>
      <c r="J50" s="47">
        <v>3.1865959304209301</v>
      </c>
      <c r="K50" s="48">
        <f>IF(I50&lt;='CBSA Bike Groupings'!$B$2,'CBSA Bike Groupings'!$A$2,
IF(AND(I50&lt;='CBSA Bike Groupings'!$B$3,I50&gt;'CBSA Bike Groupings'!$B$2),'CBSA Bike Groupings'!$A$3,
IF(AND(I50&lt;='CBSA Bike Groupings'!$B$4,I50&gt;'CBSA Bike Groupings'!$B$3),'CBSA Bike Groupings'!$A$4,
IF(AND(I50&lt;='CBSA Bike Groupings'!$B$5,I50&gt;'CBSA Bike Groupings'!$B$4),'CBSA Bike Groupings'!$A$5,
IF(I50&gt;'CBSA Bike Groupings'!$B$5,'CBSA Bike Groupings'!$A$6,"")))))</f>
        <v>5</v>
      </c>
      <c r="L50" s="48">
        <f>IF(J50&lt;='CBSA Walk Groupings'!$B$2,'CBSA Walk Groupings'!$A$2,
IF(AND(J50&lt;='CBSA Walk Groupings'!$B$3,J50&gt;'CBSA Walk Groupings'!$B$2),'CBSA Walk Groupings'!$A$3,
IF(AND(J50&lt;='CBSA Walk Groupings'!$B$4,J50&gt;'CBSA Walk Groupings'!$B$3),'CBSA Walk Groupings'!$A$4,
IF(AND(J50&lt;='CBSA Walk Groupings'!$B$5,J50&gt;'CBSA Walk Groupings'!$B$4),'CBSA Walk Groupings'!$A$5,
IF(J50&gt;'CBSA Walk Groupings'!$B$5,'CBSA Walk Groupings'!$A$6,"")))))</f>
        <v>4</v>
      </c>
      <c r="M50" s="72">
        <v>0</v>
      </c>
      <c r="N50" s="72">
        <v>8</v>
      </c>
    </row>
    <row r="51" spans="1:14" x14ac:dyDescent="0.25">
      <c r="A51" t="str">
        <f t="shared" si="0"/>
        <v>Anchorage Metropolitan Area Transportation Solutions_2017</v>
      </c>
      <c r="B51" t="s">
        <v>108</v>
      </c>
      <c r="C51" s="49" t="s">
        <v>109</v>
      </c>
      <c r="D51">
        <v>2017</v>
      </c>
      <c r="E51" s="45">
        <v>245471</v>
      </c>
      <c r="F51" s="50">
        <v>129628</v>
      </c>
      <c r="G51" s="46">
        <v>1652</v>
      </c>
      <c r="H51" s="46">
        <v>4238</v>
      </c>
      <c r="I51" s="47">
        <f>(G51/$F51)*100</f>
        <v>1.2744160212299813</v>
      </c>
      <c r="J51" s="47">
        <f>(H51/$F51)*100</f>
        <v>3.2693553861819975</v>
      </c>
      <c r="K51" s="48">
        <f>IF(I51&lt;='CBSA Bike Groupings'!$B$2,'CBSA Bike Groupings'!$A$2,
IF(AND(I51&lt;='CBSA Bike Groupings'!$B$3,I51&gt;'CBSA Bike Groupings'!$B$2),'CBSA Bike Groupings'!$A$3,
IF(AND(I51&lt;='CBSA Bike Groupings'!$B$4,I51&gt;'CBSA Bike Groupings'!$B$3),'CBSA Bike Groupings'!$A$4,
IF(AND(I51&lt;='CBSA Bike Groupings'!$B$5,I51&gt;'CBSA Bike Groupings'!$B$4),'CBSA Bike Groupings'!$A$5,
IF(I51&gt;'CBSA Bike Groupings'!$B$5,'CBSA Bike Groupings'!$A$6,"")))))</f>
        <v>5</v>
      </c>
      <c r="L51" s="48">
        <f>IF(J51&lt;='CBSA Walk Groupings'!$B$2,'CBSA Walk Groupings'!$A$2,
IF(AND(J51&lt;='CBSA Walk Groupings'!$B$3,J51&gt;'CBSA Walk Groupings'!$B$2),'CBSA Walk Groupings'!$A$3,
IF(AND(J51&lt;='CBSA Walk Groupings'!$B$4,J51&gt;'CBSA Walk Groupings'!$B$3),'CBSA Walk Groupings'!$A$4,
IF(AND(J51&lt;='CBSA Walk Groupings'!$B$5,J51&gt;'CBSA Walk Groupings'!$B$4),'CBSA Walk Groupings'!$A$5,
IF(J51&gt;'CBSA Walk Groupings'!$B$5,'CBSA Walk Groupings'!$A$6,"")))))</f>
        <v>5</v>
      </c>
      <c r="M51" s="72">
        <v>0</v>
      </c>
      <c r="N51" s="72">
        <v>6</v>
      </c>
    </row>
    <row r="52" spans="1:14" x14ac:dyDescent="0.25">
      <c r="A52" t="str">
        <f t="shared" si="0"/>
        <v>Anderson Area Transportation Study_2013</v>
      </c>
      <c r="B52" t="s">
        <v>110</v>
      </c>
      <c r="C52" s="49" t="s">
        <v>111</v>
      </c>
      <c r="D52">
        <v>2013</v>
      </c>
      <c r="E52" s="45">
        <v>88220.436350171454</v>
      </c>
      <c r="F52" s="50">
        <v>35340.332321002861</v>
      </c>
      <c r="G52" s="46">
        <v>25.832215893120001</v>
      </c>
      <c r="H52" s="46">
        <v>556.10650514388988</v>
      </c>
      <c r="I52" s="47">
        <v>7.3095565877765792E-2</v>
      </c>
      <c r="J52" s="47">
        <v>1.5735746344790147</v>
      </c>
      <c r="K52" s="48">
        <f>IF(I52&lt;='CBSA Bike Groupings'!$B$2,'CBSA Bike Groupings'!$A$2,
IF(AND(I52&lt;='CBSA Bike Groupings'!$B$3,I52&gt;'CBSA Bike Groupings'!$B$2),'CBSA Bike Groupings'!$A$3,
IF(AND(I52&lt;='CBSA Bike Groupings'!$B$4,I52&gt;'CBSA Bike Groupings'!$B$3),'CBSA Bike Groupings'!$A$4,
IF(AND(I52&lt;='CBSA Bike Groupings'!$B$5,I52&gt;'CBSA Bike Groupings'!$B$4),'CBSA Bike Groupings'!$A$5,
IF(I52&gt;'CBSA Bike Groupings'!$B$5,'CBSA Bike Groupings'!$A$6,"")))))</f>
        <v>1</v>
      </c>
      <c r="L52" s="48">
        <f>IF(J52&lt;='CBSA Walk Groupings'!$B$2,'CBSA Walk Groupings'!$A$2,
IF(AND(J52&lt;='CBSA Walk Groupings'!$B$3,J52&gt;'CBSA Walk Groupings'!$B$2),'CBSA Walk Groupings'!$A$3,
IF(AND(J52&lt;='CBSA Walk Groupings'!$B$4,J52&gt;'CBSA Walk Groupings'!$B$3),'CBSA Walk Groupings'!$A$4,
IF(AND(J52&lt;='CBSA Walk Groupings'!$B$5,J52&gt;'CBSA Walk Groupings'!$B$4),'CBSA Walk Groupings'!$A$5,
IF(J52&gt;'CBSA Walk Groupings'!$B$5,'CBSA Walk Groupings'!$A$6,"")))))</f>
        <v>2</v>
      </c>
      <c r="M52" s="72">
        <v>0</v>
      </c>
      <c r="N52" s="72">
        <v>2</v>
      </c>
    </row>
    <row r="53" spans="1:14" x14ac:dyDescent="0.25">
      <c r="A53" t="str">
        <f t="shared" si="0"/>
        <v>Anderson Area Transportation Study_2014</v>
      </c>
      <c r="B53" t="s">
        <v>110</v>
      </c>
      <c r="C53" s="49" t="s">
        <v>111</v>
      </c>
      <c r="D53">
        <v>2014</v>
      </c>
      <c r="E53" s="45">
        <v>88036.572547573553</v>
      </c>
      <c r="F53" s="50">
        <v>35266.901621282646</v>
      </c>
      <c r="G53" s="46">
        <v>32.999999999975998</v>
      </c>
      <c r="H53" s="46">
        <v>446.04897629228429</v>
      </c>
      <c r="I53" s="47">
        <v>9.3572155428764306E-2</v>
      </c>
      <c r="J53" s="47">
        <v>1.2647807314694905</v>
      </c>
      <c r="K53" s="48">
        <f>IF(I53&lt;='CBSA Bike Groupings'!$B$2,'CBSA Bike Groupings'!$A$2,
IF(AND(I53&lt;='CBSA Bike Groupings'!$B$3,I53&gt;'CBSA Bike Groupings'!$B$2),'CBSA Bike Groupings'!$A$3,
IF(AND(I53&lt;='CBSA Bike Groupings'!$B$4,I53&gt;'CBSA Bike Groupings'!$B$3),'CBSA Bike Groupings'!$A$4,
IF(AND(I53&lt;='CBSA Bike Groupings'!$B$5,I53&gt;'CBSA Bike Groupings'!$B$4),'CBSA Bike Groupings'!$A$5,
IF(I53&gt;'CBSA Bike Groupings'!$B$5,'CBSA Bike Groupings'!$A$6,"")))))</f>
        <v>1</v>
      </c>
      <c r="L53" s="48">
        <f>IF(J53&lt;='CBSA Walk Groupings'!$B$2,'CBSA Walk Groupings'!$A$2,
IF(AND(J53&lt;='CBSA Walk Groupings'!$B$3,J53&gt;'CBSA Walk Groupings'!$B$2),'CBSA Walk Groupings'!$A$3,
IF(AND(J53&lt;='CBSA Walk Groupings'!$B$4,J53&gt;'CBSA Walk Groupings'!$B$3),'CBSA Walk Groupings'!$A$4,
IF(AND(J53&lt;='CBSA Walk Groupings'!$B$5,J53&gt;'CBSA Walk Groupings'!$B$4),'CBSA Walk Groupings'!$A$5,
IF(J53&gt;'CBSA Walk Groupings'!$B$5,'CBSA Walk Groupings'!$A$6,"")))))</f>
        <v>1</v>
      </c>
      <c r="M53" s="72">
        <v>0</v>
      </c>
      <c r="N53" s="72">
        <v>1</v>
      </c>
    </row>
    <row r="54" spans="1:14" x14ac:dyDescent="0.25">
      <c r="A54" t="str">
        <f t="shared" si="0"/>
        <v>Anderson Area Transportation Study_2015</v>
      </c>
      <c r="B54" t="s">
        <v>110</v>
      </c>
      <c r="C54" s="49" t="s">
        <v>111</v>
      </c>
      <c r="D54">
        <v>2015</v>
      </c>
      <c r="E54" s="45">
        <v>88184.318187952755</v>
      </c>
      <c r="F54" s="50">
        <v>36324.542273249011</v>
      </c>
      <c r="G54" s="46">
        <v>13.999999999976</v>
      </c>
      <c r="H54" s="46">
        <v>470.7526823272151</v>
      </c>
      <c r="I54" s="47">
        <v>3.8541435414827553E-2</v>
      </c>
      <c r="J54" s="47">
        <v>1.2959631501644497</v>
      </c>
      <c r="K54" s="48">
        <f>IF(I54&lt;='CBSA Bike Groupings'!$B$2,'CBSA Bike Groupings'!$A$2,
IF(AND(I54&lt;='CBSA Bike Groupings'!$B$3,I54&gt;'CBSA Bike Groupings'!$B$2),'CBSA Bike Groupings'!$A$3,
IF(AND(I54&lt;='CBSA Bike Groupings'!$B$4,I54&gt;'CBSA Bike Groupings'!$B$3),'CBSA Bike Groupings'!$A$4,
IF(AND(I54&lt;='CBSA Bike Groupings'!$B$5,I54&gt;'CBSA Bike Groupings'!$B$4),'CBSA Bike Groupings'!$A$5,
IF(I54&gt;'CBSA Bike Groupings'!$B$5,'CBSA Bike Groupings'!$A$6,"")))))</f>
        <v>1</v>
      </c>
      <c r="L54" s="48">
        <f>IF(J54&lt;='CBSA Walk Groupings'!$B$2,'CBSA Walk Groupings'!$A$2,
IF(AND(J54&lt;='CBSA Walk Groupings'!$B$3,J54&gt;'CBSA Walk Groupings'!$B$2),'CBSA Walk Groupings'!$A$3,
IF(AND(J54&lt;='CBSA Walk Groupings'!$B$4,J54&gt;'CBSA Walk Groupings'!$B$3),'CBSA Walk Groupings'!$A$4,
IF(AND(J54&lt;='CBSA Walk Groupings'!$B$5,J54&gt;'CBSA Walk Groupings'!$B$4),'CBSA Walk Groupings'!$A$5,
IF(J54&gt;'CBSA Walk Groupings'!$B$5,'CBSA Walk Groupings'!$A$6,"")))))</f>
        <v>1</v>
      </c>
      <c r="M54" s="72">
        <v>0</v>
      </c>
      <c r="N54" s="72">
        <v>1</v>
      </c>
    </row>
    <row r="55" spans="1:14" x14ac:dyDescent="0.25">
      <c r="A55" t="str">
        <f t="shared" si="0"/>
        <v>Anderson Area Transportation Study_2016</v>
      </c>
      <c r="B55" t="s">
        <v>110</v>
      </c>
      <c r="C55" s="49" t="s">
        <v>111</v>
      </c>
      <c r="D55">
        <v>2016</v>
      </c>
      <c r="E55" s="45">
        <v>89139.00897443248</v>
      </c>
      <c r="F55" s="50">
        <v>37320.846477216044</v>
      </c>
      <c r="G55" s="46">
        <v>51</v>
      </c>
      <c r="H55" s="46">
        <v>613.78202584680628</v>
      </c>
      <c r="I55" s="47">
        <v>0.13665284904814504</v>
      </c>
      <c r="J55" s="47">
        <v>1.6446090691472213</v>
      </c>
      <c r="K55" s="48">
        <f>IF(I55&lt;='CBSA Bike Groupings'!$B$2,'CBSA Bike Groupings'!$A$2,
IF(AND(I55&lt;='CBSA Bike Groupings'!$B$3,I55&gt;'CBSA Bike Groupings'!$B$2),'CBSA Bike Groupings'!$A$3,
IF(AND(I55&lt;='CBSA Bike Groupings'!$B$4,I55&gt;'CBSA Bike Groupings'!$B$3),'CBSA Bike Groupings'!$A$4,
IF(AND(I55&lt;='CBSA Bike Groupings'!$B$5,I55&gt;'CBSA Bike Groupings'!$B$4),'CBSA Bike Groupings'!$A$5,
IF(I55&gt;'CBSA Bike Groupings'!$B$5,'CBSA Bike Groupings'!$A$6,"")))))</f>
        <v>1</v>
      </c>
      <c r="L55" s="48">
        <f>IF(J55&lt;='CBSA Walk Groupings'!$B$2,'CBSA Walk Groupings'!$A$2,
IF(AND(J55&lt;='CBSA Walk Groupings'!$B$3,J55&gt;'CBSA Walk Groupings'!$B$2),'CBSA Walk Groupings'!$A$3,
IF(AND(J55&lt;='CBSA Walk Groupings'!$B$4,J55&gt;'CBSA Walk Groupings'!$B$3),'CBSA Walk Groupings'!$A$4,
IF(AND(J55&lt;='CBSA Walk Groupings'!$B$5,J55&gt;'CBSA Walk Groupings'!$B$4),'CBSA Walk Groupings'!$A$5,
IF(J55&gt;'CBSA Walk Groupings'!$B$5,'CBSA Walk Groupings'!$A$6,"")))))</f>
        <v>2</v>
      </c>
      <c r="M55" s="72">
        <v>0</v>
      </c>
      <c r="N55" s="72">
        <v>4</v>
      </c>
    </row>
    <row r="56" spans="1:14" x14ac:dyDescent="0.25">
      <c r="A56" t="str">
        <f t="shared" si="0"/>
        <v>Anderson Area Transportation Study_2017</v>
      </c>
      <c r="B56" t="s">
        <v>110</v>
      </c>
      <c r="C56" s="49" t="s">
        <v>111</v>
      </c>
      <c r="D56">
        <v>2017</v>
      </c>
      <c r="E56" s="45">
        <v>89560</v>
      </c>
      <c r="F56" s="50">
        <v>38342</v>
      </c>
      <c r="G56" s="46">
        <v>45</v>
      </c>
      <c r="H56" s="46">
        <v>618</v>
      </c>
      <c r="I56" s="47">
        <f>(G56/$F56)*100</f>
        <v>0.11736476970424078</v>
      </c>
      <c r="J56" s="47">
        <f>(H56/$F56)*100</f>
        <v>1.6118095039382399</v>
      </c>
      <c r="K56" s="48">
        <f>IF(I56&lt;='CBSA Bike Groupings'!$B$2,'CBSA Bike Groupings'!$A$2,
IF(AND(I56&lt;='CBSA Bike Groupings'!$B$3,I56&gt;'CBSA Bike Groupings'!$B$2),'CBSA Bike Groupings'!$A$3,
IF(AND(I56&lt;='CBSA Bike Groupings'!$B$4,I56&gt;'CBSA Bike Groupings'!$B$3),'CBSA Bike Groupings'!$A$4,
IF(AND(I56&lt;='CBSA Bike Groupings'!$B$5,I56&gt;'CBSA Bike Groupings'!$B$4),'CBSA Bike Groupings'!$A$5,
IF(I56&gt;'CBSA Bike Groupings'!$B$5,'CBSA Bike Groupings'!$A$6,"")))))</f>
        <v>1</v>
      </c>
      <c r="L56" s="48">
        <f>IF(J56&lt;='CBSA Walk Groupings'!$B$2,'CBSA Walk Groupings'!$A$2,
IF(AND(J56&lt;='CBSA Walk Groupings'!$B$3,J56&gt;'CBSA Walk Groupings'!$B$2),'CBSA Walk Groupings'!$A$3,
IF(AND(J56&lt;='CBSA Walk Groupings'!$B$4,J56&gt;'CBSA Walk Groupings'!$B$3),'CBSA Walk Groupings'!$A$4,
IF(AND(J56&lt;='CBSA Walk Groupings'!$B$5,J56&gt;'CBSA Walk Groupings'!$B$4),'CBSA Walk Groupings'!$A$5,
IF(J56&gt;'CBSA Walk Groupings'!$B$5,'CBSA Walk Groupings'!$A$6,"")))))</f>
        <v>2</v>
      </c>
      <c r="M56" s="72">
        <v>0</v>
      </c>
      <c r="N56" s="72">
        <v>4</v>
      </c>
    </row>
    <row r="57" spans="1:14" x14ac:dyDescent="0.25">
      <c r="A57" t="str">
        <f t="shared" si="0"/>
        <v>Androscoggin Transportation Resource Center_2013</v>
      </c>
      <c r="B57" t="s">
        <v>112</v>
      </c>
      <c r="C57" s="49" t="s">
        <v>113</v>
      </c>
      <c r="D57">
        <v>2013</v>
      </c>
      <c r="E57" s="45">
        <v>72721.028734607855</v>
      </c>
      <c r="F57" s="50">
        <v>33135.903946596387</v>
      </c>
      <c r="G57" s="46">
        <v>120.998325804986</v>
      </c>
      <c r="H57" s="46">
        <v>1957.5008886108762</v>
      </c>
      <c r="I57" s="47">
        <v>0.36515776361493996</v>
      </c>
      <c r="J57" s="47">
        <v>5.9074920417613788</v>
      </c>
      <c r="K57" s="48">
        <f>IF(I57&lt;='CBSA Bike Groupings'!$B$2,'CBSA Bike Groupings'!$A$2,
IF(AND(I57&lt;='CBSA Bike Groupings'!$B$3,I57&gt;'CBSA Bike Groupings'!$B$2),'CBSA Bike Groupings'!$A$3,
IF(AND(I57&lt;='CBSA Bike Groupings'!$B$4,I57&gt;'CBSA Bike Groupings'!$B$3),'CBSA Bike Groupings'!$A$4,
IF(AND(I57&lt;='CBSA Bike Groupings'!$B$5,I57&gt;'CBSA Bike Groupings'!$B$4),'CBSA Bike Groupings'!$A$5,
IF(I57&gt;'CBSA Bike Groupings'!$B$5,'CBSA Bike Groupings'!$A$6,"")))))</f>
        <v>3</v>
      </c>
      <c r="L57" s="48">
        <f>IF(J57&lt;='CBSA Walk Groupings'!$B$2,'CBSA Walk Groupings'!$A$2,
IF(AND(J57&lt;='CBSA Walk Groupings'!$B$3,J57&gt;'CBSA Walk Groupings'!$B$2),'CBSA Walk Groupings'!$A$3,
IF(AND(J57&lt;='CBSA Walk Groupings'!$B$4,J57&gt;'CBSA Walk Groupings'!$B$3),'CBSA Walk Groupings'!$A$4,
IF(AND(J57&lt;='CBSA Walk Groupings'!$B$5,J57&gt;'CBSA Walk Groupings'!$B$4),'CBSA Walk Groupings'!$A$5,
IF(J57&gt;'CBSA Walk Groupings'!$B$5,'CBSA Walk Groupings'!$A$6,"")))))</f>
        <v>5</v>
      </c>
      <c r="M57" s="72">
        <v>0</v>
      </c>
      <c r="N57" s="72">
        <v>1</v>
      </c>
    </row>
    <row r="58" spans="1:14" x14ac:dyDescent="0.25">
      <c r="A58" t="str">
        <f t="shared" si="0"/>
        <v>Androscoggin Transportation Resource Center_2014</v>
      </c>
      <c r="B58" t="s">
        <v>112</v>
      </c>
      <c r="C58" s="49" t="s">
        <v>113</v>
      </c>
      <c r="D58">
        <v>2014</v>
      </c>
      <c r="E58" s="45">
        <v>72582.173804761915</v>
      </c>
      <c r="F58" s="50">
        <v>33047.533166115216</v>
      </c>
      <c r="G58" s="46">
        <v>135.99856601946584</v>
      </c>
      <c r="H58" s="46">
        <v>1764.6234503388432</v>
      </c>
      <c r="I58" s="47">
        <v>0.41152410782330318</v>
      </c>
      <c r="J58" s="47">
        <v>5.339652558842646</v>
      </c>
      <c r="K58" s="48">
        <f>IF(I58&lt;='CBSA Bike Groupings'!$B$2,'CBSA Bike Groupings'!$A$2,
IF(AND(I58&lt;='CBSA Bike Groupings'!$B$3,I58&gt;'CBSA Bike Groupings'!$B$2),'CBSA Bike Groupings'!$A$3,
IF(AND(I58&lt;='CBSA Bike Groupings'!$B$4,I58&gt;'CBSA Bike Groupings'!$B$3),'CBSA Bike Groupings'!$A$4,
IF(AND(I58&lt;='CBSA Bike Groupings'!$B$5,I58&gt;'CBSA Bike Groupings'!$B$4),'CBSA Bike Groupings'!$A$5,
IF(I58&gt;'CBSA Bike Groupings'!$B$5,'CBSA Bike Groupings'!$A$6,"")))))</f>
        <v>3</v>
      </c>
      <c r="L58" s="48">
        <f>IF(J58&lt;='CBSA Walk Groupings'!$B$2,'CBSA Walk Groupings'!$A$2,
IF(AND(J58&lt;='CBSA Walk Groupings'!$B$3,J58&gt;'CBSA Walk Groupings'!$B$2),'CBSA Walk Groupings'!$A$3,
IF(AND(J58&lt;='CBSA Walk Groupings'!$B$4,J58&gt;'CBSA Walk Groupings'!$B$3),'CBSA Walk Groupings'!$A$4,
IF(AND(J58&lt;='CBSA Walk Groupings'!$B$5,J58&gt;'CBSA Walk Groupings'!$B$4),'CBSA Walk Groupings'!$A$5,
IF(J58&gt;'CBSA Walk Groupings'!$B$5,'CBSA Walk Groupings'!$A$6,"")))))</f>
        <v>5</v>
      </c>
      <c r="M58" s="72">
        <v>0</v>
      </c>
      <c r="N58" s="72">
        <v>0</v>
      </c>
    </row>
    <row r="59" spans="1:14" x14ac:dyDescent="0.25">
      <c r="A59" t="str">
        <f t="shared" si="0"/>
        <v>Androscoggin Transportation Resource Center_2015</v>
      </c>
      <c r="B59" t="s">
        <v>112</v>
      </c>
      <c r="C59" s="49" t="s">
        <v>113</v>
      </c>
      <c r="D59">
        <v>2015</v>
      </c>
      <c r="E59" s="45">
        <v>72473.517719965996</v>
      </c>
      <c r="F59" s="50">
        <v>34120.563652517492</v>
      </c>
      <c r="G59" s="46">
        <v>134.99979876494345</v>
      </c>
      <c r="H59" s="46">
        <v>1924.8465262263178</v>
      </c>
      <c r="I59" s="47">
        <v>0.39565524221632509</v>
      </c>
      <c r="J59" s="47">
        <v>5.6413092873519934</v>
      </c>
      <c r="K59" s="48">
        <f>IF(I59&lt;='CBSA Bike Groupings'!$B$2,'CBSA Bike Groupings'!$A$2,
IF(AND(I59&lt;='CBSA Bike Groupings'!$B$3,I59&gt;'CBSA Bike Groupings'!$B$2),'CBSA Bike Groupings'!$A$3,
IF(AND(I59&lt;='CBSA Bike Groupings'!$B$4,I59&gt;'CBSA Bike Groupings'!$B$3),'CBSA Bike Groupings'!$A$4,
IF(AND(I59&lt;='CBSA Bike Groupings'!$B$5,I59&gt;'CBSA Bike Groupings'!$B$4),'CBSA Bike Groupings'!$A$5,
IF(I59&gt;'CBSA Bike Groupings'!$B$5,'CBSA Bike Groupings'!$A$6,"")))))</f>
        <v>3</v>
      </c>
      <c r="L59" s="48">
        <f>IF(J59&lt;='CBSA Walk Groupings'!$B$2,'CBSA Walk Groupings'!$A$2,
IF(AND(J59&lt;='CBSA Walk Groupings'!$B$3,J59&gt;'CBSA Walk Groupings'!$B$2),'CBSA Walk Groupings'!$A$3,
IF(AND(J59&lt;='CBSA Walk Groupings'!$B$4,J59&gt;'CBSA Walk Groupings'!$B$3),'CBSA Walk Groupings'!$A$4,
IF(AND(J59&lt;='CBSA Walk Groupings'!$B$5,J59&gt;'CBSA Walk Groupings'!$B$4),'CBSA Walk Groupings'!$A$5,
IF(J59&gt;'CBSA Walk Groupings'!$B$5,'CBSA Walk Groupings'!$A$6,"")))))</f>
        <v>5</v>
      </c>
      <c r="M59" s="72">
        <v>0</v>
      </c>
      <c r="N59" s="72">
        <v>2</v>
      </c>
    </row>
    <row r="60" spans="1:14" x14ac:dyDescent="0.25">
      <c r="A60" t="str">
        <f t="shared" si="0"/>
        <v>Androscoggin Transportation Resource Center_2016</v>
      </c>
      <c r="B60" t="s">
        <v>112</v>
      </c>
      <c r="C60" s="49" t="s">
        <v>113</v>
      </c>
      <c r="D60">
        <v>2016</v>
      </c>
      <c r="E60" s="45">
        <v>72317.459427312569</v>
      </c>
      <c r="F60" s="50">
        <v>34516.297707351165</v>
      </c>
      <c r="G60" s="46">
        <v>86.99981399945591</v>
      </c>
      <c r="H60" s="46">
        <v>2087.2964103833601</v>
      </c>
      <c r="I60" s="47">
        <v>0.25205430413507812</v>
      </c>
      <c r="J60" s="47">
        <v>6.0472778050550149</v>
      </c>
      <c r="K60" s="48">
        <f>IF(I60&lt;='CBSA Bike Groupings'!$B$2,'CBSA Bike Groupings'!$A$2,
IF(AND(I60&lt;='CBSA Bike Groupings'!$B$3,I60&gt;'CBSA Bike Groupings'!$B$2),'CBSA Bike Groupings'!$A$3,
IF(AND(I60&lt;='CBSA Bike Groupings'!$B$4,I60&gt;'CBSA Bike Groupings'!$B$3),'CBSA Bike Groupings'!$A$4,
IF(AND(I60&lt;='CBSA Bike Groupings'!$B$5,I60&gt;'CBSA Bike Groupings'!$B$4),'CBSA Bike Groupings'!$A$5,
IF(I60&gt;'CBSA Bike Groupings'!$B$5,'CBSA Bike Groupings'!$A$6,"")))))</f>
        <v>2</v>
      </c>
      <c r="L60" s="48">
        <f>IF(J60&lt;='CBSA Walk Groupings'!$B$2,'CBSA Walk Groupings'!$A$2,
IF(AND(J60&lt;='CBSA Walk Groupings'!$B$3,J60&gt;'CBSA Walk Groupings'!$B$2),'CBSA Walk Groupings'!$A$3,
IF(AND(J60&lt;='CBSA Walk Groupings'!$B$4,J60&gt;'CBSA Walk Groupings'!$B$3),'CBSA Walk Groupings'!$A$4,
IF(AND(J60&lt;='CBSA Walk Groupings'!$B$5,J60&gt;'CBSA Walk Groupings'!$B$4),'CBSA Walk Groupings'!$A$5,
IF(J60&gt;'CBSA Walk Groupings'!$B$5,'CBSA Walk Groupings'!$A$6,"")))))</f>
        <v>5</v>
      </c>
      <c r="M60" s="72">
        <v>1</v>
      </c>
      <c r="N60" s="72">
        <v>1</v>
      </c>
    </row>
    <row r="61" spans="1:14" x14ac:dyDescent="0.25">
      <c r="A61" t="str">
        <f t="shared" si="0"/>
        <v>Androscoggin Transportation Resource Center_2017</v>
      </c>
      <c r="B61" t="s">
        <v>112</v>
      </c>
      <c r="C61" s="49" t="s">
        <v>113</v>
      </c>
      <c r="D61">
        <v>2017</v>
      </c>
      <c r="E61" s="45">
        <v>72146</v>
      </c>
      <c r="F61" s="50">
        <v>34391</v>
      </c>
      <c r="G61" s="46">
        <v>136</v>
      </c>
      <c r="H61" s="46">
        <v>1862</v>
      </c>
      <c r="I61" s="47">
        <f>(G61/$F61)*100</f>
        <v>0.39545229856648539</v>
      </c>
      <c r="J61" s="47">
        <f>(H61/$F61)*100</f>
        <v>5.4142072053734989</v>
      </c>
      <c r="K61" s="48">
        <f>IF(I61&lt;='CBSA Bike Groupings'!$B$2,'CBSA Bike Groupings'!$A$2,
IF(AND(I61&lt;='CBSA Bike Groupings'!$B$3,I61&gt;'CBSA Bike Groupings'!$B$2),'CBSA Bike Groupings'!$A$3,
IF(AND(I61&lt;='CBSA Bike Groupings'!$B$4,I61&gt;'CBSA Bike Groupings'!$B$3),'CBSA Bike Groupings'!$A$4,
IF(AND(I61&lt;='CBSA Bike Groupings'!$B$5,I61&gt;'CBSA Bike Groupings'!$B$4),'CBSA Bike Groupings'!$A$5,
IF(I61&gt;'CBSA Bike Groupings'!$B$5,'CBSA Bike Groupings'!$A$6,"")))))</f>
        <v>3</v>
      </c>
      <c r="L61" s="48">
        <f>IF(J61&lt;='CBSA Walk Groupings'!$B$2,'CBSA Walk Groupings'!$A$2,
IF(AND(J61&lt;='CBSA Walk Groupings'!$B$3,J61&gt;'CBSA Walk Groupings'!$B$2),'CBSA Walk Groupings'!$A$3,
IF(AND(J61&lt;='CBSA Walk Groupings'!$B$4,J61&gt;'CBSA Walk Groupings'!$B$3),'CBSA Walk Groupings'!$A$4,
IF(AND(J61&lt;='CBSA Walk Groupings'!$B$5,J61&gt;'CBSA Walk Groupings'!$B$4),'CBSA Walk Groupings'!$A$5,
IF(J61&gt;'CBSA Walk Groupings'!$B$5,'CBSA Walk Groupings'!$A$6,"")))))</f>
        <v>5</v>
      </c>
      <c r="M61" s="72">
        <v>0</v>
      </c>
      <c r="N61" s="72">
        <v>2</v>
      </c>
    </row>
    <row r="62" spans="1:14" x14ac:dyDescent="0.25">
      <c r="A62" t="str">
        <f t="shared" si="0"/>
        <v>Appleton/Fox Cities MPO_2013</v>
      </c>
      <c r="B62" t="s">
        <v>114</v>
      </c>
      <c r="C62" s="49" t="s">
        <v>115</v>
      </c>
      <c r="D62">
        <v>2013</v>
      </c>
      <c r="E62" s="45">
        <v>219735.99116044675</v>
      </c>
      <c r="F62" s="50">
        <v>113648.5720424577</v>
      </c>
      <c r="G62" s="46">
        <v>724.36808959036273</v>
      </c>
      <c r="H62" s="46">
        <v>2544.237601135932</v>
      </c>
      <c r="I62" s="47">
        <v>0.63737544306297811</v>
      </c>
      <c r="J62" s="47">
        <v>2.238688577789993</v>
      </c>
      <c r="K62" s="48">
        <f>IF(I62&lt;='CBSA Bike Groupings'!$B$2,'CBSA Bike Groupings'!$A$2,
IF(AND(I62&lt;='CBSA Bike Groupings'!$B$3,I62&gt;'CBSA Bike Groupings'!$B$2),'CBSA Bike Groupings'!$A$3,
IF(AND(I62&lt;='CBSA Bike Groupings'!$B$4,I62&gt;'CBSA Bike Groupings'!$B$3),'CBSA Bike Groupings'!$A$4,
IF(AND(I62&lt;='CBSA Bike Groupings'!$B$5,I62&gt;'CBSA Bike Groupings'!$B$4),'CBSA Bike Groupings'!$A$5,
IF(I62&gt;'CBSA Bike Groupings'!$B$5,'CBSA Bike Groupings'!$A$6,"")))))</f>
        <v>4</v>
      </c>
      <c r="L62" s="48">
        <f>IF(J62&lt;='CBSA Walk Groupings'!$B$2,'CBSA Walk Groupings'!$A$2,
IF(AND(J62&lt;='CBSA Walk Groupings'!$B$3,J62&gt;'CBSA Walk Groupings'!$B$2),'CBSA Walk Groupings'!$A$3,
IF(AND(J62&lt;='CBSA Walk Groupings'!$B$4,J62&gt;'CBSA Walk Groupings'!$B$3),'CBSA Walk Groupings'!$A$4,
IF(AND(J62&lt;='CBSA Walk Groupings'!$B$5,J62&gt;'CBSA Walk Groupings'!$B$4),'CBSA Walk Groupings'!$A$5,
IF(J62&gt;'CBSA Walk Groupings'!$B$5,'CBSA Walk Groupings'!$A$6,"")))))</f>
        <v>3</v>
      </c>
      <c r="M62" s="72">
        <v>1</v>
      </c>
      <c r="N62" s="72">
        <v>1</v>
      </c>
    </row>
    <row r="63" spans="1:14" x14ac:dyDescent="0.25">
      <c r="A63" t="str">
        <f t="shared" si="0"/>
        <v>Appleton/Fox Cities MPO_2014</v>
      </c>
      <c r="B63" t="s">
        <v>114</v>
      </c>
      <c r="C63" s="49" t="s">
        <v>115</v>
      </c>
      <c r="D63">
        <v>2014</v>
      </c>
      <c r="E63" s="45">
        <v>220956.50296610428</v>
      </c>
      <c r="F63" s="50">
        <v>115649.37022690079</v>
      </c>
      <c r="G63" s="46">
        <v>967.68859258065527</v>
      </c>
      <c r="H63" s="46">
        <v>2358.3987709800012</v>
      </c>
      <c r="I63" s="47">
        <v>0.83674350381854867</v>
      </c>
      <c r="J63" s="47">
        <v>2.0392664191364722</v>
      </c>
      <c r="K63" s="48">
        <f>IF(I63&lt;='CBSA Bike Groupings'!$B$2,'CBSA Bike Groupings'!$A$2,
IF(AND(I63&lt;='CBSA Bike Groupings'!$B$3,I63&gt;'CBSA Bike Groupings'!$B$2),'CBSA Bike Groupings'!$A$3,
IF(AND(I63&lt;='CBSA Bike Groupings'!$B$4,I63&gt;'CBSA Bike Groupings'!$B$3),'CBSA Bike Groupings'!$A$4,
IF(AND(I63&lt;='CBSA Bike Groupings'!$B$5,I63&gt;'CBSA Bike Groupings'!$B$4),'CBSA Bike Groupings'!$A$5,
IF(I63&gt;'CBSA Bike Groupings'!$B$5,'CBSA Bike Groupings'!$A$6,"")))))</f>
        <v>5</v>
      </c>
      <c r="L63" s="48">
        <f>IF(J63&lt;='CBSA Walk Groupings'!$B$2,'CBSA Walk Groupings'!$A$2,
IF(AND(J63&lt;='CBSA Walk Groupings'!$B$3,J63&gt;'CBSA Walk Groupings'!$B$2),'CBSA Walk Groupings'!$A$3,
IF(AND(J63&lt;='CBSA Walk Groupings'!$B$4,J63&gt;'CBSA Walk Groupings'!$B$3),'CBSA Walk Groupings'!$A$4,
IF(AND(J63&lt;='CBSA Walk Groupings'!$B$5,J63&gt;'CBSA Walk Groupings'!$B$4),'CBSA Walk Groupings'!$A$5,
IF(J63&gt;'CBSA Walk Groupings'!$B$5,'CBSA Walk Groupings'!$A$6,"")))))</f>
        <v>3</v>
      </c>
      <c r="M63" s="72">
        <v>0</v>
      </c>
      <c r="N63" s="72">
        <v>2</v>
      </c>
    </row>
    <row r="64" spans="1:14" x14ac:dyDescent="0.25">
      <c r="A64" t="str">
        <f t="shared" si="0"/>
        <v>Appleton/Fox Cities MPO_2015</v>
      </c>
      <c r="B64" t="s">
        <v>114</v>
      </c>
      <c r="C64" s="49" t="s">
        <v>115</v>
      </c>
      <c r="D64">
        <v>2015</v>
      </c>
      <c r="E64" s="45">
        <v>221939.00086272124</v>
      </c>
      <c r="F64" s="50">
        <v>116956.25314683423</v>
      </c>
      <c r="G64" s="46">
        <v>991.8040193978386</v>
      </c>
      <c r="H64" s="46">
        <v>2473.1732616748882</v>
      </c>
      <c r="I64" s="47">
        <v>0.84801281907745918</v>
      </c>
      <c r="J64" s="47">
        <v>2.1146139647359523</v>
      </c>
      <c r="K64" s="48">
        <f>IF(I64&lt;='CBSA Bike Groupings'!$B$2,'CBSA Bike Groupings'!$A$2,
IF(AND(I64&lt;='CBSA Bike Groupings'!$B$3,I64&gt;'CBSA Bike Groupings'!$B$2),'CBSA Bike Groupings'!$A$3,
IF(AND(I64&lt;='CBSA Bike Groupings'!$B$4,I64&gt;'CBSA Bike Groupings'!$B$3),'CBSA Bike Groupings'!$A$4,
IF(AND(I64&lt;='CBSA Bike Groupings'!$B$5,I64&gt;'CBSA Bike Groupings'!$B$4),'CBSA Bike Groupings'!$A$5,
IF(I64&gt;'CBSA Bike Groupings'!$B$5,'CBSA Bike Groupings'!$A$6,"")))))</f>
        <v>5</v>
      </c>
      <c r="L64" s="48">
        <f>IF(J64&lt;='CBSA Walk Groupings'!$B$2,'CBSA Walk Groupings'!$A$2,
IF(AND(J64&lt;='CBSA Walk Groupings'!$B$3,J64&gt;'CBSA Walk Groupings'!$B$2),'CBSA Walk Groupings'!$A$3,
IF(AND(J64&lt;='CBSA Walk Groupings'!$B$4,J64&gt;'CBSA Walk Groupings'!$B$3),'CBSA Walk Groupings'!$A$4,
IF(AND(J64&lt;='CBSA Walk Groupings'!$B$5,J64&gt;'CBSA Walk Groupings'!$B$4),'CBSA Walk Groupings'!$A$5,
IF(J64&gt;'CBSA Walk Groupings'!$B$5,'CBSA Walk Groupings'!$A$6,"")))))</f>
        <v>3</v>
      </c>
      <c r="M64" s="72">
        <v>1</v>
      </c>
      <c r="N64" s="72">
        <v>1</v>
      </c>
    </row>
    <row r="65" spans="1:14" x14ac:dyDescent="0.25">
      <c r="A65" t="str">
        <f t="shared" si="0"/>
        <v>Appleton/Fox Cities MPO_2016</v>
      </c>
      <c r="B65" t="s">
        <v>114</v>
      </c>
      <c r="C65" s="49" t="s">
        <v>115</v>
      </c>
      <c r="D65">
        <v>2016</v>
      </c>
      <c r="E65" s="45">
        <v>223234.87187677843</v>
      </c>
      <c r="F65" s="50">
        <v>118405.7845151134</v>
      </c>
      <c r="G65" s="46">
        <v>939.63647072850051</v>
      </c>
      <c r="H65" s="46">
        <v>2427.9081008837452</v>
      </c>
      <c r="I65" s="47">
        <v>0.79357311348970849</v>
      </c>
      <c r="J65" s="47">
        <v>2.0504978796655373</v>
      </c>
      <c r="K65" s="48">
        <f>IF(I65&lt;='CBSA Bike Groupings'!$B$2,'CBSA Bike Groupings'!$A$2,
IF(AND(I65&lt;='CBSA Bike Groupings'!$B$3,I65&gt;'CBSA Bike Groupings'!$B$2),'CBSA Bike Groupings'!$A$3,
IF(AND(I65&lt;='CBSA Bike Groupings'!$B$4,I65&gt;'CBSA Bike Groupings'!$B$3),'CBSA Bike Groupings'!$A$4,
IF(AND(I65&lt;='CBSA Bike Groupings'!$B$5,I65&gt;'CBSA Bike Groupings'!$B$4),'CBSA Bike Groupings'!$A$5,
IF(I65&gt;'CBSA Bike Groupings'!$B$5,'CBSA Bike Groupings'!$A$6,"")))))</f>
        <v>5</v>
      </c>
      <c r="L65" s="48">
        <f>IF(J65&lt;='CBSA Walk Groupings'!$B$2,'CBSA Walk Groupings'!$A$2,
IF(AND(J65&lt;='CBSA Walk Groupings'!$B$3,J65&gt;'CBSA Walk Groupings'!$B$2),'CBSA Walk Groupings'!$A$3,
IF(AND(J65&lt;='CBSA Walk Groupings'!$B$4,J65&gt;'CBSA Walk Groupings'!$B$3),'CBSA Walk Groupings'!$A$4,
IF(AND(J65&lt;='CBSA Walk Groupings'!$B$5,J65&gt;'CBSA Walk Groupings'!$B$4),'CBSA Walk Groupings'!$A$5,
IF(J65&gt;'CBSA Walk Groupings'!$B$5,'CBSA Walk Groupings'!$A$6,"")))))</f>
        <v>3</v>
      </c>
      <c r="M65" s="72">
        <v>1</v>
      </c>
      <c r="N65" s="72">
        <v>2</v>
      </c>
    </row>
    <row r="66" spans="1:14" x14ac:dyDescent="0.25">
      <c r="A66" t="str">
        <f t="shared" si="0"/>
        <v>Appleton/Fox Cities MPO_2017</v>
      </c>
      <c r="B66" t="s">
        <v>114</v>
      </c>
      <c r="C66" s="49" t="s">
        <v>115</v>
      </c>
      <c r="D66">
        <v>2017</v>
      </c>
      <c r="E66" s="45">
        <v>224727</v>
      </c>
      <c r="F66" s="50">
        <v>119988</v>
      </c>
      <c r="G66" s="46">
        <v>915</v>
      </c>
      <c r="H66" s="46">
        <v>2511</v>
      </c>
      <c r="I66" s="47">
        <f>(G66/$F66)*100</f>
        <v>0.76257625762576264</v>
      </c>
      <c r="J66" s="47">
        <f>(H66/$F66)*100</f>
        <v>2.0927092709270929</v>
      </c>
      <c r="K66" s="48">
        <f>IF(I66&lt;='CBSA Bike Groupings'!$B$2,'CBSA Bike Groupings'!$A$2,
IF(AND(I66&lt;='CBSA Bike Groupings'!$B$3,I66&gt;'CBSA Bike Groupings'!$B$2),'CBSA Bike Groupings'!$A$3,
IF(AND(I66&lt;='CBSA Bike Groupings'!$B$4,I66&gt;'CBSA Bike Groupings'!$B$3),'CBSA Bike Groupings'!$A$4,
IF(AND(I66&lt;='CBSA Bike Groupings'!$B$5,I66&gt;'CBSA Bike Groupings'!$B$4),'CBSA Bike Groupings'!$A$5,
IF(I66&gt;'CBSA Bike Groupings'!$B$5,'CBSA Bike Groupings'!$A$6,"")))))</f>
        <v>4</v>
      </c>
      <c r="L66" s="48">
        <f>IF(J66&lt;='CBSA Walk Groupings'!$B$2,'CBSA Walk Groupings'!$A$2,
IF(AND(J66&lt;='CBSA Walk Groupings'!$B$3,J66&gt;'CBSA Walk Groupings'!$B$2),'CBSA Walk Groupings'!$A$3,
IF(AND(J66&lt;='CBSA Walk Groupings'!$B$4,J66&gt;'CBSA Walk Groupings'!$B$3),'CBSA Walk Groupings'!$A$4,
IF(AND(J66&lt;='CBSA Walk Groupings'!$B$5,J66&gt;'CBSA Walk Groupings'!$B$4),'CBSA Walk Groupings'!$A$5,
IF(J66&gt;'CBSA Walk Groupings'!$B$5,'CBSA Walk Groupings'!$A$6,"")))))</f>
        <v>3</v>
      </c>
      <c r="M66" s="72">
        <v>0</v>
      </c>
      <c r="N66" s="72">
        <v>1</v>
      </c>
    </row>
    <row r="67" spans="1:14" x14ac:dyDescent="0.25">
      <c r="A67" t="str">
        <f t="shared" ref="A67:A130" si="1">B67&amp;"_"&amp;D67</f>
        <v>Area Plan Commission of Tippecanoe County_2013</v>
      </c>
      <c r="B67" t="s">
        <v>116</v>
      </c>
      <c r="C67" s="49" t="s">
        <v>117</v>
      </c>
      <c r="D67">
        <v>2013</v>
      </c>
      <c r="E67" s="45">
        <v>175614.83907663776</v>
      </c>
      <c r="F67" s="50">
        <v>81319.242883465486</v>
      </c>
      <c r="G67" s="46">
        <v>985.00122980412152</v>
      </c>
      <c r="H67" s="46">
        <v>4704.9630956712963</v>
      </c>
      <c r="I67" s="47">
        <v>1.2112769313601175</v>
      </c>
      <c r="J67" s="47">
        <v>5.785793040908831</v>
      </c>
      <c r="K67" s="48">
        <f>IF(I67&lt;='CBSA Bike Groupings'!$B$2,'CBSA Bike Groupings'!$A$2,
IF(AND(I67&lt;='CBSA Bike Groupings'!$B$3,I67&gt;'CBSA Bike Groupings'!$B$2),'CBSA Bike Groupings'!$A$3,
IF(AND(I67&lt;='CBSA Bike Groupings'!$B$4,I67&gt;'CBSA Bike Groupings'!$B$3),'CBSA Bike Groupings'!$A$4,
IF(AND(I67&lt;='CBSA Bike Groupings'!$B$5,I67&gt;'CBSA Bike Groupings'!$B$4),'CBSA Bike Groupings'!$A$5,
IF(I67&gt;'CBSA Bike Groupings'!$B$5,'CBSA Bike Groupings'!$A$6,"")))))</f>
        <v>5</v>
      </c>
      <c r="L67" s="48">
        <f>IF(J67&lt;='CBSA Walk Groupings'!$B$2,'CBSA Walk Groupings'!$A$2,
IF(AND(J67&lt;='CBSA Walk Groupings'!$B$3,J67&gt;'CBSA Walk Groupings'!$B$2),'CBSA Walk Groupings'!$A$3,
IF(AND(J67&lt;='CBSA Walk Groupings'!$B$4,J67&gt;'CBSA Walk Groupings'!$B$3),'CBSA Walk Groupings'!$A$4,
IF(AND(J67&lt;='CBSA Walk Groupings'!$B$5,J67&gt;'CBSA Walk Groupings'!$B$4),'CBSA Walk Groupings'!$A$5,
IF(J67&gt;'CBSA Walk Groupings'!$B$5,'CBSA Walk Groupings'!$A$6,"")))))</f>
        <v>5</v>
      </c>
      <c r="M67" s="72">
        <v>1</v>
      </c>
      <c r="N67" s="72">
        <v>5</v>
      </c>
    </row>
    <row r="68" spans="1:14" x14ac:dyDescent="0.25">
      <c r="A68" t="str">
        <f t="shared" si="1"/>
        <v>Area Plan Commission of Tippecanoe County_2014</v>
      </c>
      <c r="B68" t="s">
        <v>116</v>
      </c>
      <c r="C68" s="49" t="s">
        <v>117</v>
      </c>
      <c r="D68">
        <v>2014</v>
      </c>
      <c r="E68" s="45">
        <v>178121.62683689466</v>
      </c>
      <c r="F68" s="50">
        <v>82178.163251750448</v>
      </c>
      <c r="G68" s="46">
        <v>993.98129054651736</v>
      </c>
      <c r="H68" s="46">
        <v>4648.9485951347979</v>
      </c>
      <c r="I68" s="47">
        <v>1.2095443013267213</v>
      </c>
      <c r="J68" s="47">
        <v>5.6571580711689515</v>
      </c>
      <c r="K68" s="48">
        <f>IF(I68&lt;='CBSA Bike Groupings'!$B$2,'CBSA Bike Groupings'!$A$2,
IF(AND(I68&lt;='CBSA Bike Groupings'!$B$3,I68&gt;'CBSA Bike Groupings'!$B$2),'CBSA Bike Groupings'!$A$3,
IF(AND(I68&lt;='CBSA Bike Groupings'!$B$4,I68&gt;'CBSA Bike Groupings'!$B$3),'CBSA Bike Groupings'!$A$4,
IF(AND(I68&lt;='CBSA Bike Groupings'!$B$5,I68&gt;'CBSA Bike Groupings'!$B$4),'CBSA Bike Groupings'!$A$5,
IF(I68&gt;'CBSA Bike Groupings'!$B$5,'CBSA Bike Groupings'!$A$6,"")))))</f>
        <v>5</v>
      </c>
      <c r="L68" s="48">
        <f>IF(J68&lt;='CBSA Walk Groupings'!$B$2,'CBSA Walk Groupings'!$A$2,
IF(AND(J68&lt;='CBSA Walk Groupings'!$B$3,J68&gt;'CBSA Walk Groupings'!$B$2),'CBSA Walk Groupings'!$A$3,
IF(AND(J68&lt;='CBSA Walk Groupings'!$B$4,J68&gt;'CBSA Walk Groupings'!$B$3),'CBSA Walk Groupings'!$A$4,
IF(AND(J68&lt;='CBSA Walk Groupings'!$B$5,J68&gt;'CBSA Walk Groupings'!$B$4),'CBSA Walk Groupings'!$A$5,
IF(J68&gt;'CBSA Walk Groupings'!$B$5,'CBSA Walk Groupings'!$A$6,"")))))</f>
        <v>5</v>
      </c>
      <c r="M68" s="72">
        <v>0</v>
      </c>
      <c r="N68" s="72">
        <v>1</v>
      </c>
    </row>
    <row r="69" spans="1:14" x14ac:dyDescent="0.25">
      <c r="A69" t="str">
        <f t="shared" si="1"/>
        <v>Area Plan Commission of Tippecanoe County_2015</v>
      </c>
      <c r="B69" t="s">
        <v>116</v>
      </c>
      <c r="C69" s="49" t="s">
        <v>117</v>
      </c>
      <c r="D69">
        <v>2015</v>
      </c>
      <c r="E69" s="45">
        <v>180938.46346782526</v>
      </c>
      <c r="F69" s="50">
        <v>84747.079373206419</v>
      </c>
      <c r="G69" s="46">
        <v>1198.9846840949085</v>
      </c>
      <c r="H69" s="46">
        <v>5307.9432345581472</v>
      </c>
      <c r="I69" s="47">
        <v>1.4147799463564508</v>
      </c>
      <c r="J69" s="47">
        <v>6.2632757067452447</v>
      </c>
      <c r="K69" s="48">
        <f>IF(I69&lt;='CBSA Bike Groupings'!$B$2,'CBSA Bike Groupings'!$A$2,
IF(AND(I69&lt;='CBSA Bike Groupings'!$B$3,I69&gt;'CBSA Bike Groupings'!$B$2),'CBSA Bike Groupings'!$A$3,
IF(AND(I69&lt;='CBSA Bike Groupings'!$B$4,I69&gt;'CBSA Bike Groupings'!$B$3),'CBSA Bike Groupings'!$A$4,
IF(AND(I69&lt;='CBSA Bike Groupings'!$B$5,I69&gt;'CBSA Bike Groupings'!$B$4),'CBSA Bike Groupings'!$A$5,
IF(I69&gt;'CBSA Bike Groupings'!$B$5,'CBSA Bike Groupings'!$A$6,"")))))</f>
        <v>5</v>
      </c>
      <c r="L69" s="48">
        <f>IF(J69&lt;='CBSA Walk Groupings'!$B$2,'CBSA Walk Groupings'!$A$2,
IF(AND(J69&lt;='CBSA Walk Groupings'!$B$3,J69&gt;'CBSA Walk Groupings'!$B$2),'CBSA Walk Groupings'!$A$3,
IF(AND(J69&lt;='CBSA Walk Groupings'!$B$4,J69&gt;'CBSA Walk Groupings'!$B$3),'CBSA Walk Groupings'!$A$4,
IF(AND(J69&lt;='CBSA Walk Groupings'!$B$5,J69&gt;'CBSA Walk Groupings'!$B$4),'CBSA Walk Groupings'!$A$5,
IF(J69&gt;'CBSA Walk Groupings'!$B$5,'CBSA Walk Groupings'!$A$6,"")))))</f>
        <v>5</v>
      </c>
      <c r="M69" s="72">
        <v>0</v>
      </c>
      <c r="N69" s="72">
        <v>2</v>
      </c>
    </row>
    <row r="70" spans="1:14" x14ac:dyDescent="0.25">
      <c r="A70" t="str">
        <f t="shared" si="1"/>
        <v>Area Plan Commission of Tippecanoe County_2016</v>
      </c>
      <c r="B70" t="s">
        <v>116</v>
      </c>
      <c r="C70" s="49" t="s">
        <v>117</v>
      </c>
      <c r="D70">
        <v>2016</v>
      </c>
      <c r="E70" s="45">
        <v>183383.1992906018</v>
      </c>
      <c r="F70" s="50">
        <v>86133.201281994377</v>
      </c>
      <c r="G70" s="46">
        <v>1282.9872444468883</v>
      </c>
      <c r="H70" s="46">
        <v>5628.9534837848041</v>
      </c>
      <c r="I70" s="47">
        <v>1.4895385581298359</v>
      </c>
      <c r="J70" s="47">
        <v>6.535172732470472</v>
      </c>
      <c r="K70" s="48">
        <f>IF(I70&lt;='CBSA Bike Groupings'!$B$2,'CBSA Bike Groupings'!$A$2,
IF(AND(I70&lt;='CBSA Bike Groupings'!$B$3,I70&gt;'CBSA Bike Groupings'!$B$2),'CBSA Bike Groupings'!$A$3,
IF(AND(I70&lt;='CBSA Bike Groupings'!$B$4,I70&gt;'CBSA Bike Groupings'!$B$3),'CBSA Bike Groupings'!$A$4,
IF(AND(I70&lt;='CBSA Bike Groupings'!$B$5,I70&gt;'CBSA Bike Groupings'!$B$4),'CBSA Bike Groupings'!$A$5,
IF(I70&gt;'CBSA Bike Groupings'!$B$5,'CBSA Bike Groupings'!$A$6,"")))))</f>
        <v>5</v>
      </c>
      <c r="L70" s="48">
        <f>IF(J70&lt;='CBSA Walk Groupings'!$B$2,'CBSA Walk Groupings'!$A$2,
IF(AND(J70&lt;='CBSA Walk Groupings'!$B$3,J70&gt;'CBSA Walk Groupings'!$B$2),'CBSA Walk Groupings'!$A$3,
IF(AND(J70&lt;='CBSA Walk Groupings'!$B$4,J70&gt;'CBSA Walk Groupings'!$B$3),'CBSA Walk Groupings'!$A$4,
IF(AND(J70&lt;='CBSA Walk Groupings'!$B$5,J70&gt;'CBSA Walk Groupings'!$B$4),'CBSA Walk Groupings'!$A$5,
IF(J70&gt;'CBSA Walk Groupings'!$B$5,'CBSA Walk Groupings'!$A$6,"")))))</f>
        <v>5</v>
      </c>
      <c r="M70" s="72">
        <v>0</v>
      </c>
      <c r="N70" s="72">
        <v>0</v>
      </c>
    </row>
    <row r="71" spans="1:14" x14ac:dyDescent="0.25">
      <c r="A71" t="str">
        <f t="shared" si="1"/>
        <v>Area Plan Commission of Tippecanoe County_2017</v>
      </c>
      <c r="B71" t="s">
        <v>116</v>
      </c>
      <c r="C71" s="49" t="s">
        <v>117</v>
      </c>
      <c r="D71">
        <v>2017</v>
      </c>
      <c r="E71" s="45">
        <v>186066</v>
      </c>
      <c r="F71" s="50">
        <v>88508</v>
      </c>
      <c r="G71" s="46">
        <v>1230</v>
      </c>
      <c r="H71" s="46">
        <v>5974</v>
      </c>
      <c r="I71" s="47">
        <f>(G71/$F71)*100</f>
        <v>1.389704885434085</v>
      </c>
      <c r="J71" s="47">
        <f>(H71/$F71)*100</f>
        <v>6.7496723460026207</v>
      </c>
      <c r="K71" s="48">
        <f>IF(I71&lt;='CBSA Bike Groupings'!$B$2,'CBSA Bike Groupings'!$A$2,
IF(AND(I71&lt;='CBSA Bike Groupings'!$B$3,I71&gt;'CBSA Bike Groupings'!$B$2),'CBSA Bike Groupings'!$A$3,
IF(AND(I71&lt;='CBSA Bike Groupings'!$B$4,I71&gt;'CBSA Bike Groupings'!$B$3),'CBSA Bike Groupings'!$A$4,
IF(AND(I71&lt;='CBSA Bike Groupings'!$B$5,I71&gt;'CBSA Bike Groupings'!$B$4),'CBSA Bike Groupings'!$A$5,
IF(I71&gt;'CBSA Bike Groupings'!$B$5,'CBSA Bike Groupings'!$A$6,"")))))</f>
        <v>5</v>
      </c>
      <c r="L71" s="48">
        <f>IF(J71&lt;='CBSA Walk Groupings'!$B$2,'CBSA Walk Groupings'!$A$2,
IF(AND(J71&lt;='CBSA Walk Groupings'!$B$3,J71&gt;'CBSA Walk Groupings'!$B$2),'CBSA Walk Groupings'!$A$3,
IF(AND(J71&lt;='CBSA Walk Groupings'!$B$4,J71&gt;'CBSA Walk Groupings'!$B$3),'CBSA Walk Groupings'!$A$4,
IF(AND(J71&lt;='CBSA Walk Groupings'!$B$5,J71&gt;'CBSA Walk Groupings'!$B$4),'CBSA Walk Groupings'!$A$5,
IF(J71&gt;'CBSA Walk Groupings'!$B$5,'CBSA Walk Groupings'!$A$6,"")))))</f>
        <v>5</v>
      </c>
      <c r="M71" s="72">
        <v>0</v>
      </c>
      <c r="N71" s="72">
        <v>4</v>
      </c>
    </row>
    <row r="72" spans="1:14" x14ac:dyDescent="0.25">
      <c r="A72" t="str">
        <f t="shared" si="1"/>
        <v>Association of Central Oklahoma Governments_2013</v>
      </c>
      <c r="B72" t="s">
        <v>118</v>
      </c>
      <c r="C72" s="49" t="s">
        <v>119</v>
      </c>
      <c r="D72">
        <v>2013</v>
      </c>
      <c r="E72" s="45">
        <v>1159281.9541345001</v>
      </c>
      <c r="F72" s="50">
        <v>547335.26573340013</v>
      </c>
      <c r="G72" s="46">
        <v>1745.9778409939363</v>
      </c>
      <c r="H72" s="46">
        <v>8854.2588835838233</v>
      </c>
      <c r="I72" s="47">
        <v>0.31899604324863279</v>
      </c>
      <c r="J72" s="47">
        <v>1.6177029762040982</v>
      </c>
      <c r="K72" s="48">
        <f>IF(I72&lt;='CBSA Bike Groupings'!$B$2,'CBSA Bike Groupings'!$A$2,
IF(AND(I72&lt;='CBSA Bike Groupings'!$B$3,I72&gt;'CBSA Bike Groupings'!$B$2),'CBSA Bike Groupings'!$A$3,
IF(AND(I72&lt;='CBSA Bike Groupings'!$B$4,I72&gt;'CBSA Bike Groupings'!$B$3),'CBSA Bike Groupings'!$A$4,
IF(AND(I72&lt;='CBSA Bike Groupings'!$B$5,I72&gt;'CBSA Bike Groupings'!$B$4),'CBSA Bike Groupings'!$A$5,
IF(I72&gt;'CBSA Bike Groupings'!$B$5,'CBSA Bike Groupings'!$A$6,"")))))</f>
        <v>2</v>
      </c>
      <c r="L72" s="48">
        <f>IF(J72&lt;='CBSA Walk Groupings'!$B$2,'CBSA Walk Groupings'!$A$2,
IF(AND(J72&lt;='CBSA Walk Groupings'!$B$3,J72&gt;'CBSA Walk Groupings'!$B$2),'CBSA Walk Groupings'!$A$3,
IF(AND(J72&lt;='CBSA Walk Groupings'!$B$4,J72&gt;'CBSA Walk Groupings'!$B$3),'CBSA Walk Groupings'!$A$4,
IF(AND(J72&lt;='CBSA Walk Groupings'!$B$5,J72&gt;'CBSA Walk Groupings'!$B$4),'CBSA Walk Groupings'!$A$5,
IF(J72&gt;'CBSA Walk Groupings'!$B$5,'CBSA Walk Groupings'!$A$6,"")))))</f>
        <v>2</v>
      </c>
      <c r="M72" s="72">
        <v>6</v>
      </c>
      <c r="N72" s="72">
        <v>20</v>
      </c>
    </row>
    <row r="73" spans="1:14" x14ac:dyDescent="0.25">
      <c r="A73" t="str">
        <f t="shared" si="1"/>
        <v>Association of Central Oklahoma Governments_2014</v>
      </c>
      <c r="B73" t="s">
        <v>118</v>
      </c>
      <c r="C73" s="49" t="s">
        <v>119</v>
      </c>
      <c r="D73">
        <v>2014</v>
      </c>
      <c r="E73" s="45">
        <v>1178072.022702967</v>
      </c>
      <c r="F73" s="50">
        <v>555920.51564346824</v>
      </c>
      <c r="G73" s="46">
        <v>1970.7714678575185</v>
      </c>
      <c r="H73" s="46">
        <v>8767.5722443498253</v>
      </c>
      <c r="I73" s="47">
        <v>0.35450597925431571</v>
      </c>
      <c r="J73" s="47">
        <v>1.577126944883751</v>
      </c>
      <c r="K73" s="48">
        <f>IF(I73&lt;='CBSA Bike Groupings'!$B$2,'CBSA Bike Groupings'!$A$2,
IF(AND(I73&lt;='CBSA Bike Groupings'!$B$3,I73&gt;'CBSA Bike Groupings'!$B$2),'CBSA Bike Groupings'!$A$3,
IF(AND(I73&lt;='CBSA Bike Groupings'!$B$4,I73&gt;'CBSA Bike Groupings'!$B$3),'CBSA Bike Groupings'!$A$4,
IF(AND(I73&lt;='CBSA Bike Groupings'!$B$5,I73&gt;'CBSA Bike Groupings'!$B$4),'CBSA Bike Groupings'!$A$5,
IF(I73&gt;'CBSA Bike Groupings'!$B$5,'CBSA Bike Groupings'!$A$6,"")))))</f>
        <v>3</v>
      </c>
      <c r="L73" s="48">
        <f>IF(J73&lt;='CBSA Walk Groupings'!$B$2,'CBSA Walk Groupings'!$A$2,
IF(AND(J73&lt;='CBSA Walk Groupings'!$B$3,J73&gt;'CBSA Walk Groupings'!$B$2),'CBSA Walk Groupings'!$A$3,
IF(AND(J73&lt;='CBSA Walk Groupings'!$B$4,J73&gt;'CBSA Walk Groupings'!$B$3),'CBSA Walk Groupings'!$A$4,
IF(AND(J73&lt;='CBSA Walk Groupings'!$B$5,J73&gt;'CBSA Walk Groupings'!$B$4),'CBSA Walk Groupings'!$A$5,
IF(J73&gt;'CBSA Walk Groupings'!$B$5,'CBSA Walk Groupings'!$A$6,"")))))</f>
        <v>2</v>
      </c>
      <c r="M73" s="72">
        <v>3</v>
      </c>
      <c r="N73" s="72">
        <v>15</v>
      </c>
    </row>
    <row r="74" spans="1:14" x14ac:dyDescent="0.25">
      <c r="A74" t="str">
        <f t="shared" si="1"/>
        <v>Association of Central Oklahoma Governments_2015</v>
      </c>
      <c r="B74" t="s">
        <v>118</v>
      </c>
      <c r="C74" s="49" t="s">
        <v>119</v>
      </c>
      <c r="D74">
        <v>2015</v>
      </c>
      <c r="E74" s="45">
        <v>1197101.115186156</v>
      </c>
      <c r="F74" s="50">
        <v>568322.05309963075</v>
      </c>
      <c r="G74" s="46">
        <v>1920.3895925764423</v>
      </c>
      <c r="H74" s="46">
        <v>8845.7425103369242</v>
      </c>
      <c r="I74" s="47">
        <v>0.33790516875117371</v>
      </c>
      <c r="J74" s="47">
        <v>1.5564665249381417</v>
      </c>
      <c r="K74" s="48">
        <f>IF(I74&lt;='CBSA Bike Groupings'!$B$2,'CBSA Bike Groupings'!$A$2,
IF(AND(I74&lt;='CBSA Bike Groupings'!$B$3,I74&gt;'CBSA Bike Groupings'!$B$2),'CBSA Bike Groupings'!$A$3,
IF(AND(I74&lt;='CBSA Bike Groupings'!$B$4,I74&gt;'CBSA Bike Groupings'!$B$3),'CBSA Bike Groupings'!$A$4,
IF(AND(I74&lt;='CBSA Bike Groupings'!$B$5,I74&gt;'CBSA Bike Groupings'!$B$4),'CBSA Bike Groupings'!$A$5,
IF(I74&gt;'CBSA Bike Groupings'!$B$5,'CBSA Bike Groupings'!$A$6,"")))))</f>
        <v>2</v>
      </c>
      <c r="L74" s="48">
        <f>IF(J74&lt;='CBSA Walk Groupings'!$B$2,'CBSA Walk Groupings'!$A$2,
IF(AND(J74&lt;='CBSA Walk Groupings'!$B$3,J74&gt;'CBSA Walk Groupings'!$B$2),'CBSA Walk Groupings'!$A$3,
IF(AND(J74&lt;='CBSA Walk Groupings'!$B$4,J74&gt;'CBSA Walk Groupings'!$B$3),'CBSA Walk Groupings'!$A$4,
IF(AND(J74&lt;='CBSA Walk Groupings'!$B$5,J74&gt;'CBSA Walk Groupings'!$B$4),'CBSA Walk Groupings'!$A$5,
IF(J74&gt;'CBSA Walk Groupings'!$B$5,'CBSA Walk Groupings'!$A$6,"")))))</f>
        <v>2</v>
      </c>
      <c r="M74" s="72">
        <v>0</v>
      </c>
      <c r="N74" s="72">
        <v>18</v>
      </c>
    </row>
    <row r="75" spans="1:14" x14ac:dyDescent="0.25">
      <c r="A75" t="str">
        <f t="shared" si="1"/>
        <v>Association of Central Oklahoma Governments_2016</v>
      </c>
      <c r="B75" t="s">
        <v>118</v>
      </c>
      <c r="C75" s="49" t="s">
        <v>119</v>
      </c>
      <c r="D75">
        <v>2016</v>
      </c>
      <c r="E75" s="45">
        <v>1214638.1481838191</v>
      </c>
      <c r="F75" s="50">
        <v>579222.95552544913</v>
      </c>
      <c r="G75" s="46">
        <v>2012.0852821573392</v>
      </c>
      <c r="H75" s="46">
        <v>8820.589245459747</v>
      </c>
      <c r="I75" s="47">
        <v>0.34737664710336824</v>
      </c>
      <c r="J75" s="47">
        <v>1.5228314349969163</v>
      </c>
      <c r="K75" s="48">
        <f>IF(I75&lt;='CBSA Bike Groupings'!$B$2,'CBSA Bike Groupings'!$A$2,
IF(AND(I75&lt;='CBSA Bike Groupings'!$B$3,I75&gt;'CBSA Bike Groupings'!$B$2),'CBSA Bike Groupings'!$A$3,
IF(AND(I75&lt;='CBSA Bike Groupings'!$B$4,I75&gt;'CBSA Bike Groupings'!$B$3),'CBSA Bike Groupings'!$A$4,
IF(AND(I75&lt;='CBSA Bike Groupings'!$B$5,I75&gt;'CBSA Bike Groupings'!$B$4),'CBSA Bike Groupings'!$A$5,
IF(I75&gt;'CBSA Bike Groupings'!$B$5,'CBSA Bike Groupings'!$A$6,"")))))</f>
        <v>3</v>
      </c>
      <c r="L75" s="48">
        <f>IF(J75&lt;='CBSA Walk Groupings'!$B$2,'CBSA Walk Groupings'!$A$2,
IF(AND(J75&lt;='CBSA Walk Groupings'!$B$3,J75&gt;'CBSA Walk Groupings'!$B$2),'CBSA Walk Groupings'!$A$3,
IF(AND(J75&lt;='CBSA Walk Groupings'!$B$4,J75&gt;'CBSA Walk Groupings'!$B$3),'CBSA Walk Groupings'!$A$4,
IF(AND(J75&lt;='CBSA Walk Groupings'!$B$5,J75&gt;'CBSA Walk Groupings'!$B$4),'CBSA Walk Groupings'!$A$5,
IF(J75&gt;'CBSA Walk Groupings'!$B$5,'CBSA Walk Groupings'!$A$6,"")))))</f>
        <v>2</v>
      </c>
      <c r="M75" s="72">
        <v>2</v>
      </c>
      <c r="N75" s="72">
        <v>29</v>
      </c>
    </row>
    <row r="76" spans="1:14" x14ac:dyDescent="0.25">
      <c r="A76" t="str">
        <f t="shared" si="1"/>
        <v>Association of Central Oklahoma Governments_2017</v>
      </c>
      <c r="B76" t="s">
        <v>118</v>
      </c>
      <c r="C76" s="49" t="s">
        <v>119</v>
      </c>
      <c r="D76">
        <v>2017</v>
      </c>
      <c r="E76" s="45">
        <v>1230165</v>
      </c>
      <c r="F76" s="50">
        <v>588758</v>
      </c>
      <c r="G76" s="46">
        <v>2089</v>
      </c>
      <c r="H76" s="46">
        <v>8840</v>
      </c>
      <c r="I76" s="47">
        <f>(G76/$F76)*100</f>
        <v>0.35481471164723027</v>
      </c>
      <c r="J76" s="47">
        <f>(H76/$F76)*100</f>
        <v>1.5014657974923482</v>
      </c>
      <c r="K76" s="48">
        <f>IF(I76&lt;='CBSA Bike Groupings'!$B$2,'CBSA Bike Groupings'!$A$2,
IF(AND(I76&lt;='CBSA Bike Groupings'!$B$3,I76&gt;'CBSA Bike Groupings'!$B$2),'CBSA Bike Groupings'!$A$3,
IF(AND(I76&lt;='CBSA Bike Groupings'!$B$4,I76&gt;'CBSA Bike Groupings'!$B$3),'CBSA Bike Groupings'!$A$4,
IF(AND(I76&lt;='CBSA Bike Groupings'!$B$5,I76&gt;'CBSA Bike Groupings'!$B$4),'CBSA Bike Groupings'!$A$5,
IF(I76&gt;'CBSA Bike Groupings'!$B$5,'CBSA Bike Groupings'!$A$6,"")))))</f>
        <v>3</v>
      </c>
      <c r="L76" s="48">
        <f>IF(J76&lt;='CBSA Walk Groupings'!$B$2,'CBSA Walk Groupings'!$A$2,
IF(AND(J76&lt;='CBSA Walk Groupings'!$B$3,J76&gt;'CBSA Walk Groupings'!$B$2),'CBSA Walk Groupings'!$A$3,
IF(AND(J76&lt;='CBSA Walk Groupings'!$B$4,J76&gt;'CBSA Walk Groupings'!$B$3),'CBSA Walk Groupings'!$A$4,
IF(AND(J76&lt;='CBSA Walk Groupings'!$B$5,J76&gt;'CBSA Walk Groupings'!$B$4),'CBSA Walk Groupings'!$A$5,
IF(J76&gt;'CBSA Walk Groupings'!$B$5,'CBSA Walk Groupings'!$A$6,"")))))</f>
        <v>2</v>
      </c>
      <c r="M76" s="72">
        <v>3</v>
      </c>
      <c r="N76" s="72">
        <v>38</v>
      </c>
    </row>
    <row r="77" spans="1:14" x14ac:dyDescent="0.25">
      <c r="A77" t="str">
        <f t="shared" si="1"/>
        <v>Association of Monterey Bay Area Governments_2013</v>
      </c>
      <c r="B77" t="s">
        <v>120</v>
      </c>
      <c r="C77" s="49" t="s">
        <v>121</v>
      </c>
      <c r="D77">
        <v>2013</v>
      </c>
      <c r="E77" s="45">
        <v>720536.07391748577</v>
      </c>
      <c r="F77" s="50">
        <v>314453.5389558812</v>
      </c>
      <c r="G77" s="46">
        <v>5043.1324391887028</v>
      </c>
      <c r="H77" s="46">
        <v>10287.922288505893</v>
      </c>
      <c r="I77" s="47">
        <v>1.6037766520084449</v>
      </c>
      <c r="J77" s="47">
        <v>3.2716827810767048</v>
      </c>
      <c r="K77" s="48">
        <f>IF(I77&lt;='CBSA Bike Groupings'!$B$2,'CBSA Bike Groupings'!$A$2,
IF(AND(I77&lt;='CBSA Bike Groupings'!$B$3,I77&gt;'CBSA Bike Groupings'!$B$2),'CBSA Bike Groupings'!$A$3,
IF(AND(I77&lt;='CBSA Bike Groupings'!$B$4,I77&gt;'CBSA Bike Groupings'!$B$3),'CBSA Bike Groupings'!$A$4,
IF(AND(I77&lt;='CBSA Bike Groupings'!$B$5,I77&gt;'CBSA Bike Groupings'!$B$4),'CBSA Bike Groupings'!$A$5,
IF(I77&gt;'CBSA Bike Groupings'!$B$5,'CBSA Bike Groupings'!$A$6,"")))))</f>
        <v>5</v>
      </c>
      <c r="L77" s="48">
        <f>IF(J77&lt;='CBSA Walk Groupings'!$B$2,'CBSA Walk Groupings'!$A$2,
IF(AND(J77&lt;='CBSA Walk Groupings'!$B$3,J77&gt;'CBSA Walk Groupings'!$B$2),'CBSA Walk Groupings'!$A$3,
IF(AND(J77&lt;='CBSA Walk Groupings'!$B$4,J77&gt;'CBSA Walk Groupings'!$B$3),'CBSA Walk Groupings'!$A$4,
IF(AND(J77&lt;='CBSA Walk Groupings'!$B$5,J77&gt;'CBSA Walk Groupings'!$B$4),'CBSA Walk Groupings'!$A$5,
IF(J77&gt;'CBSA Walk Groupings'!$B$5,'CBSA Walk Groupings'!$A$6,"")))))</f>
        <v>5</v>
      </c>
      <c r="M77" s="72">
        <v>5</v>
      </c>
      <c r="N77" s="72">
        <v>9</v>
      </c>
    </row>
    <row r="78" spans="1:14" x14ac:dyDescent="0.25">
      <c r="A78" t="str">
        <f t="shared" si="1"/>
        <v>Association of Monterey Bay Area Governments_2014</v>
      </c>
      <c r="B78" t="s">
        <v>120</v>
      </c>
      <c r="C78" s="49" t="s">
        <v>121</v>
      </c>
      <c r="D78">
        <v>2014</v>
      </c>
      <c r="E78" s="45">
        <v>727711.75924797577</v>
      </c>
      <c r="F78" s="50">
        <v>317023.66977219767</v>
      </c>
      <c r="G78" s="46">
        <v>5301.5855351631953</v>
      </c>
      <c r="H78" s="46">
        <v>10585.914645218956</v>
      </c>
      <c r="I78" s="47">
        <v>1.6722995916906562</v>
      </c>
      <c r="J78" s="47">
        <v>3.3391559225926666</v>
      </c>
      <c r="K78" s="48">
        <f>IF(I78&lt;='CBSA Bike Groupings'!$B$2,'CBSA Bike Groupings'!$A$2,
IF(AND(I78&lt;='CBSA Bike Groupings'!$B$3,I78&gt;'CBSA Bike Groupings'!$B$2),'CBSA Bike Groupings'!$A$3,
IF(AND(I78&lt;='CBSA Bike Groupings'!$B$4,I78&gt;'CBSA Bike Groupings'!$B$3),'CBSA Bike Groupings'!$A$4,
IF(AND(I78&lt;='CBSA Bike Groupings'!$B$5,I78&gt;'CBSA Bike Groupings'!$B$4),'CBSA Bike Groupings'!$A$5,
IF(I78&gt;'CBSA Bike Groupings'!$B$5,'CBSA Bike Groupings'!$A$6,"")))))</f>
        <v>5</v>
      </c>
      <c r="L78" s="48">
        <f>IF(J78&lt;='CBSA Walk Groupings'!$B$2,'CBSA Walk Groupings'!$A$2,
IF(AND(J78&lt;='CBSA Walk Groupings'!$B$3,J78&gt;'CBSA Walk Groupings'!$B$2),'CBSA Walk Groupings'!$A$3,
IF(AND(J78&lt;='CBSA Walk Groupings'!$B$4,J78&gt;'CBSA Walk Groupings'!$B$3),'CBSA Walk Groupings'!$A$4,
IF(AND(J78&lt;='CBSA Walk Groupings'!$B$5,J78&gt;'CBSA Walk Groupings'!$B$4),'CBSA Walk Groupings'!$A$5,
IF(J78&gt;'CBSA Walk Groupings'!$B$5,'CBSA Walk Groupings'!$A$6,"")))))</f>
        <v>5</v>
      </c>
      <c r="M78" s="72">
        <v>4</v>
      </c>
      <c r="N78" s="72">
        <v>15</v>
      </c>
    </row>
    <row r="79" spans="1:14" x14ac:dyDescent="0.25">
      <c r="A79" t="str">
        <f t="shared" si="1"/>
        <v>Association of Monterey Bay Area Governments_2015</v>
      </c>
      <c r="B79" t="s">
        <v>120</v>
      </c>
      <c r="C79" s="49" t="s">
        <v>121</v>
      </c>
      <c r="D79">
        <v>2015</v>
      </c>
      <c r="E79" s="45">
        <v>734548.14533705148</v>
      </c>
      <c r="F79" s="50">
        <v>322017.78350454476</v>
      </c>
      <c r="G79" s="46">
        <v>5796.8036504160082</v>
      </c>
      <c r="H79" s="46">
        <v>10459.55932436452</v>
      </c>
      <c r="I79" s="47">
        <v>1.8001501616863953</v>
      </c>
      <c r="J79" s="47">
        <v>3.2481309605116575</v>
      </c>
      <c r="K79" s="48">
        <f>IF(I79&lt;='CBSA Bike Groupings'!$B$2,'CBSA Bike Groupings'!$A$2,
IF(AND(I79&lt;='CBSA Bike Groupings'!$B$3,I79&gt;'CBSA Bike Groupings'!$B$2),'CBSA Bike Groupings'!$A$3,
IF(AND(I79&lt;='CBSA Bike Groupings'!$B$4,I79&gt;'CBSA Bike Groupings'!$B$3),'CBSA Bike Groupings'!$A$4,
IF(AND(I79&lt;='CBSA Bike Groupings'!$B$5,I79&gt;'CBSA Bike Groupings'!$B$4),'CBSA Bike Groupings'!$A$5,
IF(I79&gt;'CBSA Bike Groupings'!$B$5,'CBSA Bike Groupings'!$A$6,"")))))</f>
        <v>5</v>
      </c>
      <c r="L79" s="48">
        <f>IF(J79&lt;='CBSA Walk Groupings'!$B$2,'CBSA Walk Groupings'!$A$2,
IF(AND(J79&lt;='CBSA Walk Groupings'!$B$3,J79&gt;'CBSA Walk Groupings'!$B$2),'CBSA Walk Groupings'!$A$3,
IF(AND(J79&lt;='CBSA Walk Groupings'!$B$4,J79&gt;'CBSA Walk Groupings'!$B$3),'CBSA Walk Groupings'!$A$4,
IF(AND(J79&lt;='CBSA Walk Groupings'!$B$5,J79&gt;'CBSA Walk Groupings'!$B$4),'CBSA Walk Groupings'!$A$5,
IF(J79&gt;'CBSA Walk Groupings'!$B$5,'CBSA Walk Groupings'!$A$6,"")))))</f>
        <v>5</v>
      </c>
      <c r="M79" s="72">
        <v>2</v>
      </c>
      <c r="N79" s="72">
        <v>18</v>
      </c>
    </row>
    <row r="80" spans="1:14" x14ac:dyDescent="0.25">
      <c r="A80" t="str">
        <f t="shared" si="1"/>
        <v>Association of Monterey Bay Area Governments_2016</v>
      </c>
      <c r="B80" t="s">
        <v>120</v>
      </c>
      <c r="C80" s="49" t="s">
        <v>121</v>
      </c>
      <c r="D80">
        <v>2016</v>
      </c>
      <c r="E80" s="45">
        <v>738160.906548762</v>
      </c>
      <c r="F80" s="50">
        <v>326608.56289157009</v>
      </c>
      <c r="G80" s="46">
        <v>5741.1230316452629</v>
      </c>
      <c r="H80" s="46">
        <v>11265.914636924434</v>
      </c>
      <c r="I80" s="47">
        <v>1.7577992998154317</v>
      </c>
      <c r="J80" s="47">
        <v>3.4493629123448839</v>
      </c>
      <c r="K80" s="48">
        <f>IF(I80&lt;='CBSA Bike Groupings'!$B$2,'CBSA Bike Groupings'!$A$2,
IF(AND(I80&lt;='CBSA Bike Groupings'!$B$3,I80&gt;'CBSA Bike Groupings'!$B$2),'CBSA Bike Groupings'!$A$3,
IF(AND(I80&lt;='CBSA Bike Groupings'!$B$4,I80&gt;'CBSA Bike Groupings'!$B$3),'CBSA Bike Groupings'!$A$4,
IF(AND(I80&lt;='CBSA Bike Groupings'!$B$5,I80&gt;'CBSA Bike Groupings'!$B$4),'CBSA Bike Groupings'!$A$5,
IF(I80&gt;'CBSA Bike Groupings'!$B$5,'CBSA Bike Groupings'!$A$6,"")))))</f>
        <v>5</v>
      </c>
      <c r="L80" s="48">
        <f>IF(J80&lt;='CBSA Walk Groupings'!$B$2,'CBSA Walk Groupings'!$A$2,
IF(AND(J80&lt;='CBSA Walk Groupings'!$B$3,J80&gt;'CBSA Walk Groupings'!$B$2),'CBSA Walk Groupings'!$A$3,
IF(AND(J80&lt;='CBSA Walk Groupings'!$B$4,J80&gt;'CBSA Walk Groupings'!$B$3),'CBSA Walk Groupings'!$A$4,
IF(AND(J80&lt;='CBSA Walk Groupings'!$B$5,J80&gt;'CBSA Walk Groupings'!$B$4),'CBSA Walk Groupings'!$A$5,
IF(J80&gt;'CBSA Walk Groupings'!$B$5,'CBSA Walk Groupings'!$A$6,"")))))</f>
        <v>5</v>
      </c>
      <c r="M80" s="72">
        <v>3</v>
      </c>
      <c r="N80" s="72">
        <v>17</v>
      </c>
    </row>
    <row r="81" spans="1:14" x14ac:dyDescent="0.25">
      <c r="A81" t="str">
        <f t="shared" si="1"/>
        <v>Association of Monterey Bay Area Governments_2017</v>
      </c>
      <c r="B81" t="s">
        <v>120</v>
      </c>
      <c r="C81" s="49" t="s">
        <v>121</v>
      </c>
      <c r="D81">
        <v>2017</v>
      </c>
      <c r="E81" s="45">
        <v>743949</v>
      </c>
      <c r="F81" s="50">
        <v>331850</v>
      </c>
      <c r="G81" s="46">
        <v>5601</v>
      </c>
      <c r="H81" s="46">
        <v>11377</v>
      </c>
      <c r="I81" s="47">
        <f>(G81/$F81)*100</f>
        <v>1.6878107578725328</v>
      </c>
      <c r="J81" s="47">
        <f>(H81/$F81)*100</f>
        <v>3.4283561850233539</v>
      </c>
      <c r="K81" s="48">
        <f>IF(I81&lt;='CBSA Bike Groupings'!$B$2,'CBSA Bike Groupings'!$A$2,
IF(AND(I81&lt;='CBSA Bike Groupings'!$B$3,I81&gt;'CBSA Bike Groupings'!$B$2),'CBSA Bike Groupings'!$A$3,
IF(AND(I81&lt;='CBSA Bike Groupings'!$B$4,I81&gt;'CBSA Bike Groupings'!$B$3),'CBSA Bike Groupings'!$A$4,
IF(AND(I81&lt;='CBSA Bike Groupings'!$B$5,I81&gt;'CBSA Bike Groupings'!$B$4),'CBSA Bike Groupings'!$A$5,
IF(I81&gt;'CBSA Bike Groupings'!$B$5,'CBSA Bike Groupings'!$A$6,"")))))</f>
        <v>5</v>
      </c>
      <c r="L81" s="48">
        <f>IF(J81&lt;='CBSA Walk Groupings'!$B$2,'CBSA Walk Groupings'!$A$2,
IF(AND(J81&lt;='CBSA Walk Groupings'!$B$3,J81&gt;'CBSA Walk Groupings'!$B$2),'CBSA Walk Groupings'!$A$3,
IF(AND(J81&lt;='CBSA Walk Groupings'!$B$4,J81&gt;'CBSA Walk Groupings'!$B$3),'CBSA Walk Groupings'!$A$4,
IF(AND(J81&lt;='CBSA Walk Groupings'!$B$5,J81&gt;'CBSA Walk Groupings'!$B$4),'CBSA Walk Groupings'!$A$5,
IF(J81&gt;'CBSA Walk Groupings'!$B$5,'CBSA Walk Groupings'!$A$6,"")))))</f>
        <v>5</v>
      </c>
      <c r="M81" s="72">
        <v>1</v>
      </c>
      <c r="N81" s="72">
        <v>19</v>
      </c>
    </row>
    <row r="82" spans="1:14" x14ac:dyDescent="0.25">
      <c r="A82" t="str">
        <f t="shared" si="1"/>
        <v>Atlanta Regional Commission_2013</v>
      </c>
      <c r="B82" t="s">
        <v>122</v>
      </c>
      <c r="C82" s="49" t="s">
        <v>123</v>
      </c>
      <c r="D82">
        <v>2013</v>
      </c>
      <c r="E82" s="45">
        <v>4893179.6919055087</v>
      </c>
      <c r="F82" s="50">
        <v>2242622.9355743029</v>
      </c>
      <c r="G82" s="46">
        <v>4524.9852025986274</v>
      </c>
      <c r="H82" s="46">
        <v>31624.795058735072</v>
      </c>
      <c r="I82" s="47">
        <v>0.20177200236471518</v>
      </c>
      <c r="J82" s="47">
        <v>1.4101699646907617</v>
      </c>
      <c r="K82" s="48">
        <f>IF(I82&lt;='CBSA Bike Groupings'!$B$2,'CBSA Bike Groupings'!$A$2,
IF(AND(I82&lt;='CBSA Bike Groupings'!$B$3,I82&gt;'CBSA Bike Groupings'!$B$2),'CBSA Bike Groupings'!$A$3,
IF(AND(I82&lt;='CBSA Bike Groupings'!$B$4,I82&gt;'CBSA Bike Groupings'!$B$3),'CBSA Bike Groupings'!$A$4,
IF(AND(I82&lt;='CBSA Bike Groupings'!$B$5,I82&gt;'CBSA Bike Groupings'!$B$4),'CBSA Bike Groupings'!$A$5,
IF(I82&gt;'CBSA Bike Groupings'!$B$5,'CBSA Bike Groupings'!$A$6,"")))))</f>
        <v>1</v>
      </c>
      <c r="L82" s="48">
        <f>IF(J82&lt;='CBSA Walk Groupings'!$B$2,'CBSA Walk Groupings'!$A$2,
IF(AND(J82&lt;='CBSA Walk Groupings'!$B$3,J82&gt;'CBSA Walk Groupings'!$B$2),'CBSA Walk Groupings'!$A$3,
IF(AND(J82&lt;='CBSA Walk Groupings'!$B$4,J82&gt;'CBSA Walk Groupings'!$B$3),'CBSA Walk Groupings'!$A$4,
IF(AND(J82&lt;='CBSA Walk Groupings'!$B$5,J82&gt;'CBSA Walk Groupings'!$B$4),'CBSA Walk Groupings'!$A$5,
IF(J82&gt;'CBSA Walk Groupings'!$B$5,'CBSA Walk Groupings'!$A$6,"")))))</f>
        <v>2</v>
      </c>
      <c r="M82" s="72">
        <v>12</v>
      </c>
      <c r="N82" s="72">
        <v>97</v>
      </c>
    </row>
    <row r="83" spans="1:14" x14ac:dyDescent="0.25">
      <c r="A83" t="str">
        <f t="shared" si="1"/>
        <v>Atlanta Regional Commission_2014</v>
      </c>
      <c r="B83" t="s">
        <v>122</v>
      </c>
      <c r="C83" s="49" t="s">
        <v>123</v>
      </c>
      <c r="D83">
        <v>2014</v>
      </c>
      <c r="E83" s="45">
        <v>4967480.818763569</v>
      </c>
      <c r="F83" s="50">
        <v>2277935.3324067527</v>
      </c>
      <c r="G83" s="46">
        <v>4366.9509273486456</v>
      </c>
      <c r="H83" s="46">
        <v>31830.38424651371</v>
      </c>
      <c r="I83" s="47">
        <v>0.1917065364070166</v>
      </c>
      <c r="J83" s="47">
        <v>1.3973348493999307</v>
      </c>
      <c r="K83" s="48">
        <f>IF(I83&lt;='CBSA Bike Groupings'!$B$2,'CBSA Bike Groupings'!$A$2,
IF(AND(I83&lt;='CBSA Bike Groupings'!$B$3,I83&gt;'CBSA Bike Groupings'!$B$2),'CBSA Bike Groupings'!$A$3,
IF(AND(I83&lt;='CBSA Bike Groupings'!$B$4,I83&gt;'CBSA Bike Groupings'!$B$3),'CBSA Bike Groupings'!$A$4,
IF(AND(I83&lt;='CBSA Bike Groupings'!$B$5,I83&gt;'CBSA Bike Groupings'!$B$4),'CBSA Bike Groupings'!$A$5,
IF(I83&gt;'CBSA Bike Groupings'!$B$5,'CBSA Bike Groupings'!$A$6,"")))))</f>
        <v>1</v>
      </c>
      <c r="L83" s="48">
        <f>IF(J83&lt;='CBSA Walk Groupings'!$B$2,'CBSA Walk Groupings'!$A$2,
IF(AND(J83&lt;='CBSA Walk Groupings'!$B$3,J83&gt;'CBSA Walk Groupings'!$B$2),'CBSA Walk Groupings'!$A$3,
IF(AND(J83&lt;='CBSA Walk Groupings'!$B$4,J83&gt;'CBSA Walk Groupings'!$B$3),'CBSA Walk Groupings'!$A$4,
IF(AND(J83&lt;='CBSA Walk Groupings'!$B$5,J83&gt;'CBSA Walk Groupings'!$B$4),'CBSA Walk Groupings'!$A$5,
IF(J83&gt;'CBSA Walk Groupings'!$B$5,'CBSA Walk Groupings'!$A$6,"")))))</f>
        <v>2</v>
      </c>
      <c r="M83" s="72">
        <v>4</v>
      </c>
      <c r="N83" s="72">
        <v>81</v>
      </c>
    </row>
    <row r="84" spans="1:14" x14ac:dyDescent="0.25">
      <c r="A84" t="str">
        <f t="shared" si="1"/>
        <v>Atlanta Regional Commission_2015</v>
      </c>
      <c r="B84" t="s">
        <v>122</v>
      </c>
      <c r="C84" s="49" t="s">
        <v>123</v>
      </c>
      <c r="D84">
        <v>2015</v>
      </c>
      <c r="E84" s="45">
        <v>5046614.2830067044</v>
      </c>
      <c r="F84" s="50">
        <v>2343232.4896471077</v>
      </c>
      <c r="G84" s="46">
        <v>4602.9669353576728</v>
      </c>
      <c r="H84" s="46">
        <v>33449.88623135446</v>
      </c>
      <c r="I84" s="47">
        <v>0.19643662998420114</v>
      </c>
      <c r="J84" s="47">
        <v>1.4275103464612697</v>
      </c>
      <c r="K84" s="48">
        <f>IF(I84&lt;='CBSA Bike Groupings'!$B$2,'CBSA Bike Groupings'!$A$2,
IF(AND(I84&lt;='CBSA Bike Groupings'!$B$3,I84&gt;'CBSA Bike Groupings'!$B$2),'CBSA Bike Groupings'!$A$3,
IF(AND(I84&lt;='CBSA Bike Groupings'!$B$4,I84&gt;'CBSA Bike Groupings'!$B$3),'CBSA Bike Groupings'!$A$4,
IF(AND(I84&lt;='CBSA Bike Groupings'!$B$5,I84&gt;'CBSA Bike Groupings'!$B$4),'CBSA Bike Groupings'!$A$5,
IF(I84&gt;'CBSA Bike Groupings'!$B$5,'CBSA Bike Groupings'!$A$6,"")))))</f>
        <v>1</v>
      </c>
      <c r="L84" s="48">
        <f>IF(J84&lt;='CBSA Walk Groupings'!$B$2,'CBSA Walk Groupings'!$A$2,
IF(AND(J84&lt;='CBSA Walk Groupings'!$B$3,J84&gt;'CBSA Walk Groupings'!$B$2),'CBSA Walk Groupings'!$A$3,
IF(AND(J84&lt;='CBSA Walk Groupings'!$B$4,J84&gt;'CBSA Walk Groupings'!$B$3),'CBSA Walk Groupings'!$A$4,
IF(AND(J84&lt;='CBSA Walk Groupings'!$B$5,J84&gt;'CBSA Walk Groupings'!$B$4),'CBSA Walk Groupings'!$A$5,
IF(J84&gt;'CBSA Walk Groupings'!$B$5,'CBSA Walk Groupings'!$A$6,"")))))</f>
        <v>2</v>
      </c>
      <c r="M84" s="72">
        <v>4</v>
      </c>
      <c r="N84" s="72">
        <v>106</v>
      </c>
    </row>
    <row r="85" spans="1:14" x14ac:dyDescent="0.25">
      <c r="A85" t="str">
        <f t="shared" si="1"/>
        <v>Atlanta Regional Commission_2016</v>
      </c>
      <c r="B85" t="s">
        <v>122</v>
      </c>
      <c r="C85" s="49" t="s">
        <v>123</v>
      </c>
      <c r="D85">
        <v>2016</v>
      </c>
      <c r="E85" s="45">
        <v>5120791.7923649075</v>
      </c>
      <c r="F85" s="50">
        <v>2412091.2788793775</v>
      </c>
      <c r="G85" s="46">
        <v>4707.973365465863</v>
      </c>
      <c r="H85" s="46">
        <v>34089.481633849071</v>
      </c>
      <c r="I85" s="47">
        <v>0.1951822224428057</v>
      </c>
      <c r="J85" s="47">
        <v>1.4132749424676228</v>
      </c>
      <c r="K85" s="48">
        <f>IF(I85&lt;='CBSA Bike Groupings'!$B$2,'CBSA Bike Groupings'!$A$2,
IF(AND(I85&lt;='CBSA Bike Groupings'!$B$3,I85&gt;'CBSA Bike Groupings'!$B$2),'CBSA Bike Groupings'!$A$3,
IF(AND(I85&lt;='CBSA Bike Groupings'!$B$4,I85&gt;'CBSA Bike Groupings'!$B$3),'CBSA Bike Groupings'!$A$4,
IF(AND(I85&lt;='CBSA Bike Groupings'!$B$5,I85&gt;'CBSA Bike Groupings'!$B$4),'CBSA Bike Groupings'!$A$5,
IF(I85&gt;'CBSA Bike Groupings'!$B$5,'CBSA Bike Groupings'!$A$6,"")))))</f>
        <v>1</v>
      </c>
      <c r="L85" s="48">
        <f>IF(J85&lt;='CBSA Walk Groupings'!$B$2,'CBSA Walk Groupings'!$A$2,
IF(AND(J85&lt;='CBSA Walk Groupings'!$B$3,J85&gt;'CBSA Walk Groupings'!$B$2),'CBSA Walk Groupings'!$A$3,
IF(AND(J85&lt;='CBSA Walk Groupings'!$B$4,J85&gt;'CBSA Walk Groupings'!$B$3),'CBSA Walk Groupings'!$A$4,
IF(AND(J85&lt;='CBSA Walk Groupings'!$B$5,J85&gt;'CBSA Walk Groupings'!$B$4),'CBSA Walk Groupings'!$A$5,
IF(J85&gt;'CBSA Walk Groupings'!$B$5,'CBSA Walk Groupings'!$A$6,"")))))</f>
        <v>2</v>
      </c>
      <c r="M85" s="72">
        <v>7</v>
      </c>
      <c r="N85" s="72">
        <v>138</v>
      </c>
    </row>
    <row r="86" spans="1:14" x14ac:dyDescent="0.25">
      <c r="A86" t="str">
        <f t="shared" si="1"/>
        <v>Atlanta Regional Commission_2017</v>
      </c>
      <c r="B86" t="s">
        <v>122</v>
      </c>
      <c r="C86" s="49" t="s">
        <v>123</v>
      </c>
      <c r="D86">
        <v>2017</v>
      </c>
      <c r="E86" s="45">
        <v>5204960</v>
      </c>
      <c r="F86" s="50">
        <v>2491527</v>
      </c>
      <c r="G86" s="46">
        <v>5063</v>
      </c>
      <c r="H86" s="46">
        <v>34272</v>
      </c>
      <c r="I86" s="47">
        <f>(G86/$F86)*100</f>
        <v>0.20320871497679938</v>
      </c>
      <c r="J86" s="47">
        <f>(H86/$F86)*100</f>
        <v>1.3755419869020082</v>
      </c>
      <c r="K86" s="48">
        <f>IF(I86&lt;='CBSA Bike Groupings'!$B$2,'CBSA Bike Groupings'!$A$2,
IF(AND(I86&lt;='CBSA Bike Groupings'!$B$3,I86&gt;'CBSA Bike Groupings'!$B$2),'CBSA Bike Groupings'!$A$3,
IF(AND(I86&lt;='CBSA Bike Groupings'!$B$4,I86&gt;'CBSA Bike Groupings'!$B$3),'CBSA Bike Groupings'!$A$4,
IF(AND(I86&lt;='CBSA Bike Groupings'!$B$5,I86&gt;'CBSA Bike Groupings'!$B$4),'CBSA Bike Groupings'!$A$5,
IF(I86&gt;'CBSA Bike Groupings'!$B$5,'CBSA Bike Groupings'!$A$6,"")))))</f>
        <v>1</v>
      </c>
      <c r="L86" s="48">
        <f>IF(J86&lt;='CBSA Walk Groupings'!$B$2,'CBSA Walk Groupings'!$A$2,
IF(AND(J86&lt;='CBSA Walk Groupings'!$B$3,J86&gt;'CBSA Walk Groupings'!$B$2),'CBSA Walk Groupings'!$A$3,
IF(AND(J86&lt;='CBSA Walk Groupings'!$B$4,J86&gt;'CBSA Walk Groupings'!$B$3),'CBSA Walk Groupings'!$A$4,
IF(AND(J86&lt;='CBSA Walk Groupings'!$B$5,J86&gt;'CBSA Walk Groupings'!$B$4),'CBSA Walk Groupings'!$A$5,
IF(J86&gt;'CBSA Walk Groupings'!$B$5,'CBSA Walk Groupings'!$A$6,"")))))</f>
        <v>2</v>
      </c>
      <c r="M86" s="72">
        <v>6</v>
      </c>
      <c r="N86" s="72">
        <v>152</v>
      </c>
    </row>
    <row r="87" spans="1:14" x14ac:dyDescent="0.25">
      <c r="A87" t="str">
        <f t="shared" si="1"/>
        <v>Auburn - Opelika MPO_2013</v>
      </c>
      <c r="B87" t="s">
        <v>124</v>
      </c>
      <c r="C87" s="49" t="s">
        <v>125</v>
      </c>
      <c r="D87">
        <v>2013</v>
      </c>
      <c r="E87" s="45">
        <v>88697.160576146838</v>
      </c>
      <c r="F87" s="50">
        <v>39003.384956406284</v>
      </c>
      <c r="G87" s="46">
        <v>411.98504974009495</v>
      </c>
      <c r="H87" s="46">
        <v>1570.0603720772629</v>
      </c>
      <c r="I87" s="47">
        <v>1.0562802438828496</v>
      </c>
      <c r="J87" s="47">
        <v>4.0254464422308587</v>
      </c>
      <c r="K87" s="48">
        <f>IF(I87&lt;='CBSA Bike Groupings'!$B$2,'CBSA Bike Groupings'!$A$2,
IF(AND(I87&lt;='CBSA Bike Groupings'!$B$3,I87&gt;'CBSA Bike Groupings'!$B$2),'CBSA Bike Groupings'!$A$3,
IF(AND(I87&lt;='CBSA Bike Groupings'!$B$4,I87&gt;'CBSA Bike Groupings'!$B$3),'CBSA Bike Groupings'!$A$4,
IF(AND(I87&lt;='CBSA Bike Groupings'!$B$5,I87&gt;'CBSA Bike Groupings'!$B$4),'CBSA Bike Groupings'!$A$5,
IF(I87&gt;'CBSA Bike Groupings'!$B$5,'CBSA Bike Groupings'!$A$6,"")))))</f>
        <v>5</v>
      </c>
      <c r="L87" s="48">
        <f>IF(J87&lt;='CBSA Walk Groupings'!$B$2,'CBSA Walk Groupings'!$A$2,
IF(AND(J87&lt;='CBSA Walk Groupings'!$B$3,J87&gt;'CBSA Walk Groupings'!$B$2),'CBSA Walk Groupings'!$A$3,
IF(AND(J87&lt;='CBSA Walk Groupings'!$B$4,J87&gt;'CBSA Walk Groupings'!$B$3),'CBSA Walk Groupings'!$A$4,
IF(AND(J87&lt;='CBSA Walk Groupings'!$B$5,J87&gt;'CBSA Walk Groupings'!$B$4),'CBSA Walk Groupings'!$A$5,
IF(J87&gt;'CBSA Walk Groupings'!$B$5,'CBSA Walk Groupings'!$A$6,"")))))</f>
        <v>5</v>
      </c>
      <c r="M87" s="72">
        <v>0</v>
      </c>
      <c r="N87" s="72">
        <v>1</v>
      </c>
    </row>
    <row r="88" spans="1:14" x14ac:dyDescent="0.25">
      <c r="A88" t="str">
        <f t="shared" si="1"/>
        <v>Auburn - Opelika MPO_2014</v>
      </c>
      <c r="B88" t="s">
        <v>124</v>
      </c>
      <c r="C88" s="49" t="s">
        <v>125</v>
      </c>
      <c r="D88">
        <v>2014</v>
      </c>
      <c r="E88" s="45">
        <v>91140.403311180591</v>
      </c>
      <c r="F88" s="50">
        <v>40386.462307432244</v>
      </c>
      <c r="G88" s="46">
        <v>383.99941744679199</v>
      </c>
      <c r="H88" s="46">
        <v>1469.3632211873194</v>
      </c>
      <c r="I88" s="47">
        <v>0.95081221653852388</v>
      </c>
      <c r="J88" s="47">
        <v>3.6382568247799099</v>
      </c>
      <c r="K88" s="48">
        <f>IF(I88&lt;='CBSA Bike Groupings'!$B$2,'CBSA Bike Groupings'!$A$2,
IF(AND(I88&lt;='CBSA Bike Groupings'!$B$3,I88&gt;'CBSA Bike Groupings'!$B$2),'CBSA Bike Groupings'!$A$3,
IF(AND(I88&lt;='CBSA Bike Groupings'!$B$4,I88&gt;'CBSA Bike Groupings'!$B$3),'CBSA Bike Groupings'!$A$4,
IF(AND(I88&lt;='CBSA Bike Groupings'!$B$5,I88&gt;'CBSA Bike Groupings'!$B$4),'CBSA Bike Groupings'!$A$5,
IF(I88&gt;'CBSA Bike Groupings'!$B$5,'CBSA Bike Groupings'!$A$6,"")))))</f>
        <v>5</v>
      </c>
      <c r="L88" s="48">
        <f>IF(J88&lt;='CBSA Walk Groupings'!$B$2,'CBSA Walk Groupings'!$A$2,
IF(AND(J88&lt;='CBSA Walk Groupings'!$B$3,J88&gt;'CBSA Walk Groupings'!$B$2),'CBSA Walk Groupings'!$A$3,
IF(AND(J88&lt;='CBSA Walk Groupings'!$B$4,J88&gt;'CBSA Walk Groupings'!$B$3),'CBSA Walk Groupings'!$A$4,
IF(AND(J88&lt;='CBSA Walk Groupings'!$B$5,J88&gt;'CBSA Walk Groupings'!$B$4),'CBSA Walk Groupings'!$A$5,
IF(J88&gt;'CBSA Walk Groupings'!$B$5,'CBSA Walk Groupings'!$A$6,"")))))</f>
        <v>5</v>
      </c>
      <c r="M88" s="72">
        <v>0</v>
      </c>
      <c r="N88" s="72">
        <v>3</v>
      </c>
    </row>
    <row r="89" spans="1:14" x14ac:dyDescent="0.25">
      <c r="A89" t="str">
        <f t="shared" si="1"/>
        <v>Auburn - Opelika MPO_2015</v>
      </c>
      <c r="B89" t="s">
        <v>124</v>
      </c>
      <c r="C89" s="49" t="s">
        <v>125</v>
      </c>
      <c r="D89">
        <v>2015</v>
      </c>
      <c r="E89" s="45">
        <v>92806.212539242057</v>
      </c>
      <c r="F89" s="50">
        <v>41338.048182844999</v>
      </c>
      <c r="G89" s="46">
        <v>201.999334227405</v>
      </c>
      <c r="H89" s="46">
        <v>1439.4281789116549</v>
      </c>
      <c r="I89" s="47">
        <v>0.48865232662637736</v>
      </c>
      <c r="J89" s="47">
        <v>3.4820903312726013</v>
      </c>
      <c r="K89" s="48">
        <f>IF(I89&lt;='CBSA Bike Groupings'!$B$2,'CBSA Bike Groupings'!$A$2,
IF(AND(I89&lt;='CBSA Bike Groupings'!$B$3,I89&gt;'CBSA Bike Groupings'!$B$2),'CBSA Bike Groupings'!$A$3,
IF(AND(I89&lt;='CBSA Bike Groupings'!$B$4,I89&gt;'CBSA Bike Groupings'!$B$3),'CBSA Bike Groupings'!$A$4,
IF(AND(I89&lt;='CBSA Bike Groupings'!$B$5,I89&gt;'CBSA Bike Groupings'!$B$4),'CBSA Bike Groupings'!$A$5,
IF(I89&gt;'CBSA Bike Groupings'!$B$5,'CBSA Bike Groupings'!$A$6,"")))))</f>
        <v>3</v>
      </c>
      <c r="L89" s="48">
        <f>IF(J89&lt;='CBSA Walk Groupings'!$B$2,'CBSA Walk Groupings'!$A$2,
IF(AND(J89&lt;='CBSA Walk Groupings'!$B$3,J89&gt;'CBSA Walk Groupings'!$B$2),'CBSA Walk Groupings'!$A$3,
IF(AND(J89&lt;='CBSA Walk Groupings'!$B$4,J89&gt;'CBSA Walk Groupings'!$B$3),'CBSA Walk Groupings'!$A$4,
IF(AND(J89&lt;='CBSA Walk Groupings'!$B$5,J89&gt;'CBSA Walk Groupings'!$B$4),'CBSA Walk Groupings'!$A$5,
IF(J89&gt;'CBSA Walk Groupings'!$B$5,'CBSA Walk Groupings'!$A$6,"")))))</f>
        <v>5</v>
      </c>
      <c r="M89" s="72">
        <v>0</v>
      </c>
      <c r="N89" s="72">
        <v>1</v>
      </c>
    </row>
    <row r="90" spans="1:14" x14ac:dyDescent="0.25">
      <c r="A90" t="str">
        <f t="shared" si="1"/>
        <v>Auburn - Opelika MPO_2016</v>
      </c>
      <c r="B90" t="s">
        <v>124</v>
      </c>
      <c r="C90" s="49" t="s">
        <v>125</v>
      </c>
      <c r="D90">
        <v>2016</v>
      </c>
      <c r="E90" s="45">
        <v>94351.078152646645</v>
      </c>
      <c r="F90" s="50">
        <v>42931.91878846968</v>
      </c>
      <c r="G90" s="46">
        <v>171.999251005893</v>
      </c>
      <c r="H90" s="46">
        <v>1420.3992335161302</v>
      </c>
      <c r="I90" s="47">
        <v>0.40063257329203561</v>
      </c>
      <c r="J90" s="47">
        <v>3.3084923143421436</v>
      </c>
      <c r="K90" s="48">
        <f>IF(I90&lt;='CBSA Bike Groupings'!$B$2,'CBSA Bike Groupings'!$A$2,
IF(AND(I90&lt;='CBSA Bike Groupings'!$B$3,I90&gt;'CBSA Bike Groupings'!$B$2),'CBSA Bike Groupings'!$A$3,
IF(AND(I90&lt;='CBSA Bike Groupings'!$B$4,I90&gt;'CBSA Bike Groupings'!$B$3),'CBSA Bike Groupings'!$A$4,
IF(AND(I90&lt;='CBSA Bike Groupings'!$B$5,I90&gt;'CBSA Bike Groupings'!$B$4),'CBSA Bike Groupings'!$A$5,
IF(I90&gt;'CBSA Bike Groupings'!$B$5,'CBSA Bike Groupings'!$A$6,"")))))</f>
        <v>3</v>
      </c>
      <c r="L90" s="48">
        <f>IF(J90&lt;='CBSA Walk Groupings'!$B$2,'CBSA Walk Groupings'!$A$2,
IF(AND(J90&lt;='CBSA Walk Groupings'!$B$3,J90&gt;'CBSA Walk Groupings'!$B$2),'CBSA Walk Groupings'!$A$3,
IF(AND(J90&lt;='CBSA Walk Groupings'!$B$4,J90&gt;'CBSA Walk Groupings'!$B$3),'CBSA Walk Groupings'!$A$4,
IF(AND(J90&lt;='CBSA Walk Groupings'!$B$5,J90&gt;'CBSA Walk Groupings'!$B$4),'CBSA Walk Groupings'!$A$5,
IF(J90&gt;'CBSA Walk Groupings'!$B$5,'CBSA Walk Groupings'!$A$6,"")))))</f>
        <v>5</v>
      </c>
      <c r="M90" s="72">
        <v>0</v>
      </c>
      <c r="N90" s="72">
        <v>4</v>
      </c>
    </row>
    <row r="91" spans="1:14" x14ac:dyDescent="0.25">
      <c r="A91" t="str">
        <f t="shared" si="1"/>
        <v>Auburn - Opelika MPO_2017</v>
      </c>
      <c r="B91" t="s">
        <v>124</v>
      </c>
      <c r="C91" s="49" t="s">
        <v>125</v>
      </c>
      <c r="D91">
        <v>2017</v>
      </c>
      <c r="E91" s="45">
        <v>95975</v>
      </c>
      <c r="F91" s="50">
        <v>43643</v>
      </c>
      <c r="G91" s="46">
        <v>174</v>
      </c>
      <c r="H91" s="46">
        <v>1350</v>
      </c>
      <c r="I91" s="47">
        <f>(G91/$F91)*100</f>
        <v>0.39868936599225535</v>
      </c>
      <c r="J91" s="47">
        <f>(H91/$F91)*100</f>
        <v>3.0932795637330157</v>
      </c>
      <c r="K91" s="48">
        <f>IF(I91&lt;='CBSA Bike Groupings'!$B$2,'CBSA Bike Groupings'!$A$2,
IF(AND(I91&lt;='CBSA Bike Groupings'!$B$3,I91&gt;'CBSA Bike Groupings'!$B$2),'CBSA Bike Groupings'!$A$3,
IF(AND(I91&lt;='CBSA Bike Groupings'!$B$4,I91&gt;'CBSA Bike Groupings'!$B$3),'CBSA Bike Groupings'!$A$4,
IF(AND(I91&lt;='CBSA Bike Groupings'!$B$5,I91&gt;'CBSA Bike Groupings'!$B$4),'CBSA Bike Groupings'!$A$5,
IF(I91&gt;'CBSA Bike Groupings'!$B$5,'CBSA Bike Groupings'!$A$6,"")))))</f>
        <v>3</v>
      </c>
      <c r="L91" s="48">
        <f>IF(J91&lt;='CBSA Walk Groupings'!$B$2,'CBSA Walk Groupings'!$A$2,
IF(AND(J91&lt;='CBSA Walk Groupings'!$B$3,J91&gt;'CBSA Walk Groupings'!$B$2),'CBSA Walk Groupings'!$A$3,
IF(AND(J91&lt;='CBSA Walk Groupings'!$B$4,J91&gt;'CBSA Walk Groupings'!$B$3),'CBSA Walk Groupings'!$A$4,
IF(AND(J91&lt;='CBSA Walk Groupings'!$B$5,J91&gt;'CBSA Walk Groupings'!$B$4),'CBSA Walk Groupings'!$A$5,
IF(J91&gt;'CBSA Walk Groupings'!$B$5,'CBSA Walk Groupings'!$A$6,"")))))</f>
        <v>4</v>
      </c>
      <c r="M91" s="72">
        <v>0</v>
      </c>
      <c r="N91" s="72">
        <v>1</v>
      </c>
    </row>
    <row r="92" spans="1:14" x14ac:dyDescent="0.25">
      <c r="A92" t="str">
        <f t="shared" si="1"/>
        <v>Augusta Regional Transportation Study_2013</v>
      </c>
      <c r="B92" t="s">
        <v>126</v>
      </c>
      <c r="C92" s="49" t="s">
        <v>123</v>
      </c>
      <c r="D92">
        <v>2013</v>
      </c>
      <c r="E92" s="45">
        <v>439318.43979642988</v>
      </c>
      <c r="F92" s="50">
        <v>185794.33274140715</v>
      </c>
      <c r="G92" s="46">
        <v>397.99365301463797</v>
      </c>
      <c r="H92" s="46">
        <v>3776.9337643940225</v>
      </c>
      <c r="I92" s="47">
        <v>0.21421194454223463</v>
      </c>
      <c r="J92" s="47">
        <v>2.0328573582762863</v>
      </c>
      <c r="K92" s="48">
        <f>IF(I92&lt;='CBSA Bike Groupings'!$B$2,'CBSA Bike Groupings'!$A$2,
IF(AND(I92&lt;='CBSA Bike Groupings'!$B$3,I92&gt;'CBSA Bike Groupings'!$B$2),'CBSA Bike Groupings'!$A$3,
IF(AND(I92&lt;='CBSA Bike Groupings'!$B$4,I92&gt;'CBSA Bike Groupings'!$B$3),'CBSA Bike Groupings'!$A$4,
IF(AND(I92&lt;='CBSA Bike Groupings'!$B$5,I92&gt;'CBSA Bike Groupings'!$B$4),'CBSA Bike Groupings'!$A$5,
IF(I92&gt;'CBSA Bike Groupings'!$B$5,'CBSA Bike Groupings'!$A$6,"")))))</f>
        <v>1</v>
      </c>
      <c r="L92" s="48">
        <f>IF(J92&lt;='CBSA Walk Groupings'!$B$2,'CBSA Walk Groupings'!$A$2,
IF(AND(J92&lt;='CBSA Walk Groupings'!$B$3,J92&gt;'CBSA Walk Groupings'!$B$2),'CBSA Walk Groupings'!$A$3,
IF(AND(J92&lt;='CBSA Walk Groupings'!$B$4,J92&gt;'CBSA Walk Groupings'!$B$3),'CBSA Walk Groupings'!$A$4,
IF(AND(J92&lt;='CBSA Walk Groupings'!$B$5,J92&gt;'CBSA Walk Groupings'!$B$4),'CBSA Walk Groupings'!$A$5,
IF(J92&gt;'CBSA Walk Groupings'!$B$5,'CBSA Walk Groupings'!$A$6,"")))))</f>
        <v>3</v>
      </c>
      <c r="M92" s="72">
        <v>2</v>
      </c>
      <c r="N92" s="72">
        <v>10</v>
      </c>
    </row>
    <row r="93" spans="1:14" x14ac:dyDescent="0.25">
      <c r="A93" t="str">
        <f t="shared" si="1"/>
        <v>Augusta Regional Transportation Study_2014</v>
      </c>
      <c r="B93" t="s">
        <v>126</v>
      </c>
      <c r="C93" s="49" t="s">
        <v>123</v>
      </c>
      <c r="D93">
        <v>2014</v>
      </c>
      <c r="E93" s="45">
        <v>443491.77568690793</v>
      </c>
      <c r="F93" s="50">
        <v>186466.03057116398</v>
      </c>
      <c r="G93" s="46">
        <v>450.93453421167908</v>
      </c>
      <c r="H93" s="46">
        <v>3860.2195160280889</v>
      </c>
      <c r="I93" s="47">
        <v>0.24183200169511937</v>
      </c>
      <c r="J93" s="47">
        <v>2.0701998665407597</v>
      </c>
      <c r="K93" s="48">
        <f>IF(I93&lt;='CBSA Bike Groupings'!$B$2,'CBSA Bike Groupings'!$A$2,
IF(AND(I93&lt;='CBSA Bike Groupings'!$B$3,I93&gt;'CBSA Bike Groupings'!$B$2),'CBSA Bike Groupings'!$A$3,
IF(AND(I93&lt;='CBSA Bike Groupings'!$B$4,I93&gt;'CBSA Bike Groupings'!$B$3),'CBSA Bike Groupings'!$A$4,
IF(AND(I93&lt;='CBSA Bike Groupings'!$B$5,I93&gt;'CBSA Bike Groupings'!$B$4),'CBSA Bike Groupings'!$A$5,
IF(I93&gt;'CBSA Bike Groupings'!$B$5,'CBSA Bike Groupings'!$A$6,"")))))</f>
        <v>2</v>
      </c>
      <c r="L93" s="48">
        <f>IF(J93&lt;='CBSA Walk Groupings'!$B$2,'CBSA Walk Groupings'!$A$2,
IF(AND(J93&lt;='CBSA Walk Groupings'!$B$3,J93&gt;'CBSA Walk Groupings'!$B$2),'CBSA Walk Groupings'!$A$3,
IF(AND(J93&lt;='CBSA Walk Groupings'!$B$4,J93&gt;'CBSA Walk Groupings'!$B$3),'CBSA Walk Groupings'!$A$4,
IF(AND(J93&lt;='CBSA Walk Groupings'!$B$5,J93&gt;'CBSA Walk Groupings'!$B$4),'CBSA Walk Groupings'!$A$5,
IF(J93&gt;'CBSA Walk Groupings'!$B$5,'CBSA Walk Groupings'!$A$6,"")))))</f>
        <v>3</v>
      </c>
      <c r="M93" s="72">
        <v>1</v>
      </c>
      <c r="N93" s="72">
        <v>8</v>
      </c>
    </row>
    <row r="94" spans="1:14" x14ac:dyDescent="0.25">
      <c r="A94" t="str">
        <f t="shared" si="1"/>
        <v>Augusta Regional Transportation Study_2015</v>
      </c>
      <c r="B94" t="s">
        <v>126</v>
      </c>
      <c r="C94" s="49" t="s">
        <v>123</v>
      </c>
      <c r="D94">
        <v>2015</v>
      </c>
      <c r="E94" s="45">
        <v>447925.70183337573</v>
      </c>
      <c r="F94" s="50">
        <v>188824.70756966196</v>
      </c>
      <c r="G94" s="46">
        <v>527.94110105649406</v>
      </c>
      <c r="H94" s="46">
        <v>3650.966766299764</v>
      </c>
      <c r="I94" s="47">
        <v>0.27959323112507611</v>
      </c>
      <c r="J94" s="47">
        <v>1.9335217373249922</v>
      </c>
      <c r="K94" s="48">
        <f>IF(I94&lt;='CBSA Bike Groupings'!$B$2,'CBSA Bike Groupings'!$A$2,
IF(AND(I94&lt;='CBSA Bike Groupings'!$B$3,I94&gt;'CBSA Bike Groupings'!$B$2),'CBSA Bike Groupings'!$A$3,
IF(AND(I94&lt;='CBSA Bike Groupings'!$B$4,I94&gt;'CBSA Bike Groupings'!$B$3),'CBSA Bike Groupings'!$A$4,
IF(AND(I94&lt;='CBSA Bike Groupings'!$B$5,I94&gt;'CBSA Bike Groupings'!$B$4),'CBSA Bike Groupings'!$A$5,
IF(I94&gt;'CBSA Bike Groupings'!$B$5,'CBSA Bike Groupings'!$A$6,"")))))</f>
        <v>2</v>
      </c>
      <c r="L94" s="48">
        <f>IF(J94&lt;='CBSA Walk Groupings'!$B$2,'CBSA Walk Groupings'!$A$2,
IF(AND(J94&lt;='CBSA Walk Groupings'!$B$3,J94&gt;'CBSA Walk Groupings'!$B$2),'CBSA Walk Groupings'!$A$3,
IF(AND(J94&lt;='CBSA Walk Groupings'!$B$4,J94&gt;'CBSA Walk Groupings'!$B$3),'CBSA Walk Groupings'!$A$4,
IF(AND(J94&lt;='CBSA Walk Groupings'!$B$5,J94&gt;'CBSA Walk Groupings'!$B$4),'CBSA Walk Groupings'!$A$5,
IF(J94&gt;'CBSA Walk Groupings'!$B$5,'CBSA Walk Groupings'!$A$6,"")))))</f>
        <v>3</v>
      </c>
      <c r="M94" s="72">
        <v>2</v>
      </c>
      <c r="N94" s="72">
        <v>9</v>
      </c>
    </row>
    <row r="95" spans="1:14" x14ac:dyDescent="0.25">
      <c r="A95" t="str">
        <f t="shared" si="1"/>
        <v>Augusta Regional Transportation Study_2016</v>
      </c>
      <c r="B95" t="s">
        <v>126</v>
      </c>
      <c r="C95" s="49" t="s">
        <v>123</v>
      </c>
      <c r="D95">
        <v>2016</v>
      </c>
      <c r="E95" s="45">
        <v>452446.56606216228</v>
      </c>
      <c r="F95" s="50">
        <v>190191.42859150152</v>
      </c>
      <c r="G95" s="46">
        <v>548.90803389324196</v>
      </c>
      <c r="H95" s="46">
        <v>3599.1242668191771</v>
      </c>
      <c r="I95" s="47">
        <v>0.28860818700310725</v>
      </c>
      <c r="J95" s="47">
        <v>1.8923693320320325</v>
      </c>
      <c r="K95" s="48">
        <f>IF(I95&lt;='CBSA Bike Groupings'!$B$2,'CBSA Bike Groupings'!$A$2,
IF(AND(I95&lt;='CBSA Bike Groupings'!$B$3,I95&gt;'CBSA Bike Groupings'!$B$2),'CBSA Bike Groupings'!$A$3,
IF(AND(I95&lt;='CBSA Bike Groupings'!$B$4,I95&gt;'CBSA Bike Groupings'!$B$3),'CBSA Bike Groupings'!$A$4,
IF(AND(I95&lt;='CBSA Bike Groupings'!$B$5,I95&gt;'CBSA Bike Groupings'!$B$4),'CBSA Bike Groupings'!$A$5,
IF(I95&gt;'CBSA Bike Groupings'!$B$5,'CBSA Bike Groupings'!$A$6,"")))))</f>
        <v>2</v>
      </c>
      <c r="L95" s="48">
        <f>IF(J95&lt;='CBSA Walk Groupings'!$B$2,'CBSA Walk Groupings'!$A$2,
IF(AND(J95&lt;='CBSA Walk Groupings'!$B$3,J95&gt;'CBSA Walk Groupings'!$B$2),'CBSA Walk Groupings'!$A$3,
IF(AND(J95&lt;='CBSA Walk Groupings'!$B$4,J95&gt;'CBSA Walk Groupings'!$B$3),'CBSA Walk Groupings'!$A$4,
IF(AND(J95&lt;='CBSA Walk Groupings'!$B$5,J95&gt;'CBSA Walk Groupings'!$B$4),'CBSA Walk Groupings'!$A$5,
IF(J95&gt;'CBSA Walk Groupings'!$B$5,'CBSA Walk Groupings'!$A$6,"")))))</f>
        <v>3</v>
      </c>
      <c r="M95" s="72">
        <v>1</v>
      </c>
      <c r="N95" s="72">
        <v>5</v>
      </c>
    </row>
    <row r="96" spans="1:14" x14ac:dyDescent="0.25">
      <c r="A96" t="str">
        <f t="shared" si="1"/>
        <v>Augusta Regional Transportation Study_2017</v>
      </c>
      <c r="B96" t="s">
        <v>126</v>
      </c>
      <c r="C96" s="49" t="s">
        <v>123</v>
      </c>
      <c r="D96">
        <v>2017</v>
      </c>
      <c r="E96" s="45">
        <v>455388</v>
      </c>
      <c r="F96" s="50">
        <v>193932</v>
      </c>
      <c r="G96" s="46">
        <v>501</v>
      </c>
      <c r="H96" s="46">
        <v>3576</v>
      </c>
      <c r="I96" s="47">
        <f>(G96/$F96)*100</f>
        <v>0.25833797413526394</v>
      </c>
      <c r="J96" s="47">
        <f>(H96/$F96)*100</f>
        <v>1.8439453004145783</v>
      </c>
      <c r="K96" s="48">
        <f>IF(I96&lt;='CBSA Bike Groupings'!$B$2,'CBSA Bike Groupings'!$A$2,
IF(AND(I96&lt;='CBSA Bike Groupings'!$B$3,I96&gt;'CBSA Bike Groupings'!$B$2),'CBSA Bike Groupings'!$A$3,
IF(AND(I96&lt;='CBSA Bike Groupings'!$B$4,I96&gt;'CBSA Bike Groupings'!$B$3),'CBSA Bike Groupings'!$A$4,
IF(AND(I96&lt;='CBSA Bike Groupings'!$B$5,I96&gt;'CBSA Bike Groupings'!$B$4),'CBSA Bike Groupings'!$A$5,
IF(I96&gt;'CBSA Bike Groupings'!$B$5,'CBSA Bike Groupings'!$A$6,"")))))</f>
        <v>2</v>
      </c>
      <c r="L96" s="48">
        <f>IF(J96&lt;='CBSA Walk Groupings'!$B$2,'CBSA Walk Groupings'!$A$2,
IF(AND(J96&lt;='CBSA Walk Groupings'!$B$3,J96&gt;'CBSA Walk Groupings'!$B$2),'CBSA Walk Groupings'!$A$3,
IF(AND(J96&lt;='CBSA Walk Groupings'!$B$4,J96&gt;'CBSA Walk Groupings'!$B$3),'CBSA Walk Groupings'!$A$4,
IF(AND(J96&lt;='CBSA Walk Groupings'!$B$5,J96&gt;'CBSA Walk Groupings'!$B$4),'CBSA Walk Groupings'!$A$5,
IF(J96&gt;'CBSA Walk Groupings'!$B$5,'CBSA Walk Groupings'!$A$6,"")))))</f>
        <v>3</v>
      </c>
      <c r="M96" s="72">
        <v>0</v>
      </c>
      <c r="N96" s="72">
        <v>16</v>
      </c>
    </row>
    <row r="97" spans="1:14" x14ac:dyDescent="0.25">
      <c r="A97" t="str">
        <f t="shared" si="1"/>
        <v>Baltimore Regional Transportation Board_2013</v>
      </c>
      <c r="B97" t="s">
        <v>127</v>
      </c>
      <c r="C97" s="49" t="s">
        <v>128</v>
      </c>
      <c r="D97">
        <v>2013</v>
      </c>
      <c r="E97" s="45">
        <v>2681342.7787773595</v>
      </c>
      <c r="F97" s="50">
        <v>1310145.2163072648</v>
      </c>
      <c r="G97" s="46">
        <v>3529.2092767201916</v>
      </c>
      <c r="H97" s="46">
        <v>34782.778479579276</v>
      </c>
      <c r="I97" s="47">
        <v>0.26937542745585968</v>
      </c>
      <c r="J97" s="47">
        <v>2.6548796306425442</v>
      </c>
      <c r="K97" s="48">
        <f>IF(I97&lt;='CBSA Bike Groupings'!$B$2,'CBSA Bike Groupings'!$A$2,
IF(AND(I97&lt;='CBSA Bike Groupings'!$B$3,I97&gt;'CBSA Bike Groupings'!$B$2),'CBSA Bike Groupings'!$A$3,
IF(AND(I97&lt;='CBSA Bike Groupings'!$B$4,I97&gt;'CBSA Bike Groupings'!$B$3),'CBSA Bike Groupings'!$A$4,
IF(AND(I97&lt;='CBSA Bike Groupings'!$B$5,I97&gt;'CBSA Bike Groupings'!$B$4),'CBSA Bike Groupings'!$A$5,
IF(I97&gt;'CBSA Bike Groupings'!$B$5,'CBSA Bike Groupings'!$A$6,"")))))</f>
        <v>2</v>
      </c>
      <c r="L97" s="48">
        <f>IF(J97&lt;='CBSA Walk Groupings'!$B$2,'CBSA Walk Groupings'!$A$2,
IF(AND(J97&lt;='CBSA Walk Groupings'!$B$3,J97&gt;'CBSA Walk Groupings'!$B$2),'CBSA Walk Groupings'!$A$3,
IF(AND(J97&lt;='CBSA Walk Groupings'!$B$4,J97&gt;'CBSA Walk Groupings'!$B$3),'CBSA Walk Groupings'!$A$4,
IF(AND(J97&lt;='CBSA Walk Groupings'!$B$5,J97&gt;'CBSA Walk Groupings'!$B$4),'CBSA Walk Groupings'!$A$5,
IF(J97&gt;'CBSA Walk Groupings'!$B$5,'CBSA Walk Groupings'!$A$6,"")))))</f>
        <v>4</v>
      </c>
      <c r="M97" s="72">
        <v>2</v>
      </c>
      <c r="N97" s="72">
        <v>53</v>
      </c>
    </row>
    <row r="98" spans="1:14" x14ac:dyDescent="0.25">
      <c r="A98" t="str">
        <f t="shared" si="1"/>
        <v>Baltimore Regional Transportation Board_2014</v>
      </c>
      <c r="B98" t="s">
        <v>127</v>
      </c>
      <c r="C98" s="49" t="s">
        <v>128</v>
      </c>
      <c r="D98">
        <v>2014</v>
      </c>
      <c r="E98" s="45">
        <v>2699720.5513129714</v>
      </c>
      <c r="F98" s="50">
        <v>1319874.8057522324</v>
      </c>
      <c r="G98" s="46">
        <v>3638.915921416924</v>
      </c>
      <c r="H98" s="46">
        <v>34616.101252118409</v>
      </c>
      <c r="I98" s="47">
        <v>0.27570159726952342</v>
      </c>
      <c r="J98" s="47">
        <v>2.6226806588970195</v>
      </c>
      <c r="K98" s="48">
        <f>IF(I98&lt;='CBSA Bike Groupings'!$B$2,'CBSA Bike Groupings'!$A$2,
IF(AND(I98&lt;='CBSA Bike Groupings'!$B$3,I98&gt;'CBSA Bike Groupings'!$B$2),'CBSA Bike Groupings'!$A$3,
IF(AND(I98&lt;='CBSA Bike Groupings'!$B$4,I98&gt;'CBSA Bike Groupings'!$B$3),'CBSA Bike Groupings'!$A$4,
IF(AND(I98&lt;='CBSA Bike Groupings'!$B$5,I98&gt;'CBSA Bike Groupings'!$B$4),'CBSA Bike Groupings'!$A$5,
IF(I98&gt;'CBSA Bike Groupings'!$B$5,'CBSA Bike Groupings'!$A$6,"")))))</f>
        <v>2</v>
      </c>
      <c r="L98" s="48">
        <f>IF(J98&lt;='CBSA Walk Groupings'!$B$2,'CBSA Walk Groupings'!$A$2,
IF(AND(J98&lt;='CBSA Walk Groupings'!$B$3,J98&gt;'CBSA Walk Groupings'!$B$2),'CBSA Walk Groupings'!$A$3,
IF(AND(J98&lt;='CBSA Walk Groupings'!$B$4,J98&gt;'CBSA Walk Groupings'!$B$3),'CBSA Walk Groupings'!$A$4,
IF(AND(J98&lt;='CBSA Walk Groupings'!$B$5,J98&gt;'CBSA Walk Groupings'!$B$4),'CBSA Walk Groupings'!$A$5,
IF(J98&gt;'CBSA Walk Groupings'!$B$5,'CBSA Walk Groupings'!$A$6,"")))))</f>
        <v>4</v>
      </c>
      <c r="M98" s="72">
        <v>1</v>
      </c>
      <c r="N98" s="72">
        <v>45</v>
      </c>
    </row>
    <row r="99" spans="1:14" x14ac:dyDescent="0.25">
      <c r="A99" t="str">
        <f t="shared" si="1"/>
        <v>Baltimore Regional Transportation Board_2015</v>
      </c>
      <c r="B99" t="s">
        <v>127</v>
      </c>
      <c r="C99" s="49" t="s">
        <v>128</v>
      </c>
      <c r="D99">
        <v>2015</v>
      </c>
      <c r="E99" s="45">
        <v>2716153.0882391594</v>
      </c>
      <c r="F99" s="50">
        <v>1332085.6935327132</v>
      </c>
      <c r="G99" s="46">
        <v>3808.7649207188119</v>
      </c>
      <c r="H99" s="46">
        <v>36398.261543743232</v>
      </c>
      <c r="I99" s="47">
        <v>0.28592491753423943</v>
      </c>
      <c r="J99" s="47">
        <v>2.7324264287543274</v>
      </c>
      <c r="K99" s="48">
        <f>IF(I99&lt;='CBSA Bike Groupings'!$B$2,'CBSA Bike Groupings'!$A$2,
IF(AND(I99&lt;='CBSA Bike Groupings'!$B$3,I99&gt;'CBSA Bike Groupings'!$B$2),'CBSA Bike Groupings'!$A$3,
IF(AND(I99&lt;='CBSA Bike Groupings'!$B$4,I99&gt;'CBSA Bike Groupings'!$B$3),'CBSA Bike Groupings'!$A$4,
IF(AND(I99&lt;='CBSA Bike Groupings'!$B$5,I99&gt;'CBSA Bike Groupings'!$B$4),'CBSA Bike Groupings'!$A$5,
IF(I99&gt;'CBSA Bike Groupings'!$B$5,'CBSA Bike Groupings'!$A$6,"")))))</f>
        <v>2</v>
      </c>
      <c r="L99" s="48">
        <f>IF(J99&lt;='CBSA Walk Groupings'!$B$2,'CBSA Walk Groupings'!$A$2,
IF(AND(J99&lt;='CBSA Walk Groupings'!$B$3,J99&gt;'CBSA Walk Groupings'!$B$2),'CBSA Walk Groupings'!$A$3,
IF(AND(J99&lt;='CBSA Walk Groupings'!$B$4,J99&gt;'CBSA Walk Groupings'!$B$3),'CBSA Walk Groupings'!$A$4,
IF(AND(J99&lt;='CBSA Walk Groupings'!$B$5,J99&gt;'CBSA Walk Groupings'!$B$4),'CBSA Walk Groupings'!$A$5,
IF(J99&gt;'CBSA Walk Groupings'!$B$5,'CBSA Walk Groupings'!$A$6,"")))))</f>
        <v>4</v>
      </c>
      <c r="M99" s="72">
        <v>3</v>
      </c>
      <c r="N99" s="72">
        <v>47</v>
      </c>
    </row>
    <row r="100" spans="1:14" x14ac:dyDescent="0.25">
      <c r="A100" t="str">
        <f t="shared" si="1"/>
        <v>Baltimore Regional Transportation Board_2016</v>
      </c>
      <c r="B100" t="s">
        <v>127</v>
      </c>
      <c r="C100" s="49" t="s">
        <v>128</v>
      </c>
      <c r="D100">
        <v>2016</v>
      </c>
      <c r="E100" s="45">
        <v>2727040.1862981524</v>
      </c>
      <c r="F100" s="50">
        <v>1348974.1737751667</v>
      </c>
      <c r="G100" s="46">
        <v>4209.6157126728913</v>
      </c>
      <c r="H100" s="46">
        <v>37041.106521522604</v>
      </c>
      <c r="I100" s="47">
        <v>0.31206051194383411</v>
      </c>
      <c r="J100" s="47">
        <v>2.7458721776608481</v>
      </c>
      <c r="K100" s="48">
        <f>IF(I100&lt;='CBSA Bike Groupings'!$B$2,'CBSA Bike Groupings'!$A$2,
IF(AND(I100&lt;='CBSA Bike Groupings'!$B$3,I100&gt;'CBSA Bike Groupings'!$B$2),'CBSA Bike Groupings'!$A$3,
IF(AND(I100&lt;='CBSA Bike Groupings'!$B$4,I100&gt;'CBSA Bike Groupings'!$B$3),'CBSA Bike Groupings'!$A$4,
IF(AND(I100&lt;='CBSA Bike Groupings'!$B$5,I100&gt;'CBSA Bike Groupings'!$B$4),'CBSA Bike Groupings'!$A$5,
IF(I100&gt;'CBSA Bike Groupings'!$B$5,'CBSA Bike Groupings'!$A$6,"")))))</f>
        <v>2</v>
      </c>
      <c r="L100" s="48">
        <f>IF(J100&lt;='CBSA Walk Groupings'!$B$2,'CBSA Walk Groupings'!$A$2,
IF(AND(J100&lt;='CBSA Walk Groupings'!$B$3,J100&gt;'CBSA Walk Groupings'!$B$2),'CBSA Walk Groupings'!$A$3,
IF(AND(J100&lt;='CBSA Walk Groupings'!$B$4,J100&gt;'CBSA Walk Groupings'!$B$3),'CBSA Walk Groupings'!$A$4,
IF(AND(J100&lt;='CBSA Walk Groupings'!$B$5,J100&gt;'CBSA Walk Groupings'!$B$4),'CBSA Walk Groupings'!$A$5,
IF(J100&gt;'CBSA Walk Groupings'!$B$5,'CBSA Walk Groupings'!$A$6,"")))))</f>
        <v>4</v>
      </c>
      <c r="M100" s="72">
        <v>5</v>
      </c>
      <c r="N100" s="72">
        <v>60</v>
      </c>
    </row>
    <row r="101" spans="1:14" x14ac:dyDescent="0.25">
      <c r="A101" t="str">
        <f t="shared" si="1"/>
        <v>Baltimore Regional Transportation Board_2017</v>
      </c>
      <c r="B101" t="s">
        <v>127</v>
      </c>
      <c r="C101" s="49" t="s">
        <v>128</v>
      </c>
      <c r="D101">
        <v>2017</v>
      </c>
      <c r="E101" s="45">
        <v>2737919</v>
      </c>
      <c r="F101" s="50">
        <v>1362075</v>
      </c>
      <c r="G101" s="46">
        <v>4210</v>
      </c>
      <c r="H101" s="46">
        <v>36610</v>
      </c>
      <c r="I101" s="47">
        <f>(G101/$F101)*100</f>
        <v>0.30908723822109646</v>
      </c>
      <c r="J101" s="47">
        <f>(H101/$F101)*100</f>
        <v>2.6878108767872546</v>
      </c>
      <c r="K101" s="48">
        <f>IF(I101&lt;='CBSA Bike Groupings'!$B$2,'CBSA Bike Groupings'!$A$2,
IF(AND(I101&lt;='CBSA Bike Groupings'!$B$3,I101&gt;'CBSA Bike Groupings'!$B$2),'CBSA Bike Groupings'!$A$3,
IF(AND(I101&lt;='CBSA Bike Groupings'!$B$4,I101&gt;'CBSA Bike Groupings'!$B$3),'CBSA Bike Groupings'!$A$4,
IF(AND(I101&lt;='CBSA Bike Groupings'!$B$5,I101&gt;'CBSA Bike Groupings'!$B$4),'CBSA Bike Groupings'!$A$5,
IF(I101&gt;'CBSA Bike Groupings'!$B$5,'CBSA Bike Groupings'!$A$6,"")))))</f>
        <v>2</v>
      </c>
      <c r="L101" s="48">
        <f>IF(J101&lt;='CBSA Walk Groupings'!$B$2,'CBSA Walk Groupings'!$A$2,
IF(AND(J101&lt;='CBSA Walk Groupings'!$B$3,J101&gt;'CBSA Walk Groupings'!$B$2),'CBSA Walk Groupings'!$A$3,
IF(AND(J101&lt;='CBSA Walk Groupings'!$B$4,J101&gt;'CBSA Walk Groupings'!$B$3),'CBSA Walk Groupings'!$A$4,
IF(AND(J101&lt;='CBSA Walk Groupings'!$B$5,J101&gt;'CBSA Walk Groupings'!$B$4),'CBSA Walk Groupings'!$A$5,
IF(J101&gt;'CBSA Walk Groupings'!$B$5,'CBSA Walk Groupings'!$A$6,"")))))</f>
        <v>4</v>
      </c>
      <c r="M101" s="72">
        <v>5</v>
      </c>
      <c r="N101" s="72">
        <v>51</v>
      </c>
    </row>
    <row r="102" spans="1:14" x14ac:dyDescent="0.25">
      <c r="A102" t="str">
        <f t="shared" si="1"/>
        <v>Bangor Area Comprehensive Transportation System_2013</v>
      </c>
      <c r="B102" t="s">
        <v>129</v>
      </c>
      <c r="C102" s="49" t="s">
        <v>113</v>
      </c>
      <c r="D102">
        <v>2013</v>
      </c>
      <c r="E102" s="45">
        <v>59608.377026131071</v>
      </c>
      <c r="F102" s="50">
        <v>28688.503447103762</v>
      </c>
      <c r="G102" s="46">
        <v>254.28796530450677</v>
      </c>
      <c r="H102" s="46">
        <v>1865.3338043637912</v>
      </c>
      <c r="I102" s="47">
        <v>0.88637584659432056</v>
      </c>
      <c r="J102" s="47">
        <v>6.5020254814027441</v>
      </c>
      <c r="K102" s="48">
        <f>IF(I102&lt;='CBSA Bike Groupings'!$B$2,'CBSA Bike Groupings'!$A$2,
IF(AND(I102&lt;='CBSA Bike Groupings'!$B$3,I102&gt;'CBSA Bike Groupings'!$B$2),'CBSA Bike Groupings'!$A$3,
IF(AND(I102&lt;='CBSA Bike Groupings'!$B$4,I102&gt;'CBSA Bike Groupings'!$B$3),'CBSA Bike Groupings'!$A$4,
IF(AND(I102&lt;='CBSA Bike Groupings'!$B$5,I102&gt;'CBSA Bike Groupings'!$B$4),'CBSA Bike Groupings'!$A$5,
IF(I102&gt;'CBSA Bike Groupings'!$B$5,'CBSA Bike Groupings'!$A$6,"")))))</f>
        <v>5</v>
      </c>
      <c r="L102" s="48">
        <f>IF(J102&lt;='CBSA Walk Groupings'!$B$2,'CBSA Walk Groupings'!$A$2,
IF(AND(J102&lt;='CBSA Walk Groupings'!$B$3,J102&gt;'CBSA Walk Groupings'!$B$2),'CBSA Walk Groupings'!$A$3,
IF(AND(J102&lt;='CBSA Walk Groupings'!$B$4,J102&gt;'CBSA Walk Groupings'!$B$3),'CBSA Walk Groupings'!$A$4,
IF(AND(J102&lt;='CBSA Walk Groupings'!$B$5,J102&gt;'CBSA Walk Groupings'!$B$4),'CBSA Walk Groupings'!$A$5,
IF(J102&gt;'CBSA Walk Groupings'!$B$5,'CBSA Walk Groupings'!$A$6,"")))))</f>
        <v>5</v>
      </c>
      <c r="M102" s="72">
        <v>0</v>
      </c>
      <c r="N102" s="72">
        <v>1</v>
      </c>
    </row>
    <row r="103" spans="1:14" x14ac:dyDescent="0.25">
      <c r="A103" t="str">
        <f t="shared" si="1"/>
        <v>Bangor Area Comprehensive Transportation System_2014</v>
      </c>
      <c r="B103" t="s">
        <v>129</v>
      </c>
      <c r="C103" s="49" t="s">
        <v>113</v>
      </c>
      <c r="D103">
        <v>2014</v>
      </c>
      <c r="E103" s="45">
        <v>59286.557558996632</v>
      </c>
      <c r="F103" s="50">
        <v>28316.838705451373</v>
      </c>
      <c r="G103" s="46">
        <v>210.45950487885736</v>
      </c>
      <c r="H103" s="46">
        <v>1900.8598393116611</v>
      </c>
      <c r="I103" s="47">
        <v>0.74323093431450404</v>
      </c>
      <c r="J103" s="47">
        <v>6.712825040549883</v>
      </c>
      <c r="K103" s="48">
        <f>IF(I103&lt;='CBSA Bike Groupings'!$B$2,'CBSA Bike Groupings'!$A$2,
IF(AND(I103&lt;='CBSA Bike Groupings'!$B$3,I103&gt;'CBSA Bike Groupings'!$B$2),'CBSA Bike Groupings'!$A$3,
IF(AND(I103&lt;='CBSA Bike Groupings'!$B$4,I103&gt;'CBSA Bike Groupings'!$B$3),'CBSA Bike Groupings'!$A$4,
IF(AND(I103&lt;='CBSA Bike Groupings'!$B$5,I103&gt;'CBSA Bike Groupings'!$B$4),'CBSA Bike Groupings'!$A$5,
IF(I103&gt;'CBSA Bike Groupings'!$B$5,'CBSA Bike Groupings'!$A$6,"")))))</f>
        <v>4</v>
      </c>
      <c r="L103" s="48">
        <f>IF(J103&lt;='CBSA Walk Groupings'!$B$2,'CBSA Walk Groupings'!$A$2,
IF(AND(J103&lt;='CBSA Walk Groupings'!$B$3,J103&gt;'CBSA Walk Groupings'!$B$2),'CBSA Walk Groupings'!$A$3,
IF(AND(J103&lt;='CBSA Walk Groupings'!$B$4,J103&gt;'CBSA Walk Groupings'!$B$3),'CBSA Walk Groupings'!$A$4,
IF(AND(J103&lt;='CBSA Walk Groupings'!$B$5,J103&gt;'CBSA Walk Groupings'!$B$4),'CBSA Walk Groupings'!$A$5,
IF(J103&gt;'CBSA Walk Groupings'!$B$5,'CBSA Walk Groupings'!$A$6,"")))))</f>
        <v>5</v>
      </c>
      <c r="M103" s="72">
        <v>0</v>
      </c>
      <c r="N103" s="72">
        <v>1</v>
      </c>
    </row>
    <row r="104" spans="1:14" x14ac:dyDescent="0.25">
      <c r="A104" t="str">
        <f t="shared" si="1"/>
        <v>Bangor Area Comprehensive Transportation System_2015</v>
      </c>
      <c r="B104" t="s">
        <v>129</v>
      </c>
      <c r="C104" s="49" t="s">
        <v>113</v>
      </c>
      <c r="D104">
        <v>2015</v>
      </c>
      <c r="E104" s="45">
        <v>59060.08481855275</v>
      </c>
      <c r="F104" s="50">
        <v>27628.46611425811</v>
      </c>
      <c r="G104" s="46">
        <v>167.05113760228372</v>
      </c>
      <c r="H104" s="46">
        <v>1797.0513154863731</v>
      </c>
      <c r="I104" s="47">
        <v>0.6046341368045558</v>
      </c>
      <c r="J104" s="47">
        <v>6.5043470312634408</v>
      </c>
      <c r="K104" s="48">
        <f>IF(I104&lt;='CBSA Bike Groupings'!$B$2,'CBSA Bike Groupings'!$A$2,
IF(AND(I104&lt;='CBSA Bike Groupings'!$B$3,I104&gt;'CBSA Bike Groupings'!$B$2),'CBSA Bike Groupings'!$A$3,
IF(AND(I104&lt;='CBSA Bike Groupings'!$B$4,I104&gt;'CBSA Bike Groupings'!$B$3),'CBSA Bike Groupings'!$A$4,
IF(AND(I104&lt;='CBSA Bike Groupings'!$B$5,I104&gt;'CBSA Bike Groupings'!$B$4),'CBSA Bike Groupings'!$A$5,
IF(I104&gt;'CBSA Bike Groupings'!$B$5,'CBSA Bike Groupings'!$A$6,"")))))</f>
        <v>3</v>
      </c>
      <c r="L104" s="48">
        <f>IF(J104&lt;='CBSA Walk Groupings'!$B$2,'CBSA Walk Groupings'!$A$2,
IF(AND(J104&lt;='CBSA Walk Groupings'!$B$3,J104&gt;'CBSA Walk Groupings'!$B$2),'CBSA Walk Groupings'!$A$3,
IF(AND(J104&lt;='CBSA Walk Groupings'!$B$4,J104&gt;'CBSA Walk Groupings'!$B$3),'CBSA Walk Groupings'!$A$4,
IF(AND(J104&lt;='CBSA Walk Groupings'!$B$5,J104&gt;'CBSA Walk Groupings'!$B$4),'CBSA Walk Groupings'!$A$5,
IF(J104&gt;'CBSA Walk Groupings'!$B$5,'CBSA Walk Groupings'!$A$6,"")))))</f>
        <v>5</v>
      </c>
      <c r="M104" s="72">
        <v>0</v>
      </c>
      <c r="N104" s="72">
        <v>2</v>
      </c>
    </row>
    <row r="105" spans="1:14" x14ac:dyDescent="0.25">
      <c r="A105" t="str">
        <f t="shared" si="1"/>
        <v>Bangor Area Comprehensive Transportation System_2016</v>
      </c>
      <c r="B105" t="s">
        <v>129</v>
      </c>
      <c r="C105" s="49" t="s">
        <v>113</v>
      </c>
      <c r="D105">
        <v>2016</v>
      </c>
      <c r="E105" s="45">
        <v>58751.888054843672</v>
      </c>
      <c r="F105" s="50">
        <v>27985.404354842609</v>
      </c>
      <c r="G105" s="46">
        <v>171.38144977545301</v>
      </c>
      <c r="H105" s="46">
        <v>1691.8701382007491</v>
      </c>
      <c r="I105" s="47">
        <v>0.61239583177863599</v>
      </c>
      <c r="J105" s="47">
        <v>6.0455447302050036</v>
      </c>
      <c r="K105" s="48">
        <f>IF(I105&lt;='CBSA Bike Groupings'!$B$2,'CBSA Bike Groupings'!$A$2,
IF(AND(I105&lt;='CBSA Bike Groupings'!$B$3,I105&gt;'CBSA Bike Groupings'!$B$2),'CBSA Bike Groupings'!$A$3,
IF(AND(I105&lt;='CBSA Bike Groupings'!$B$4,I105&gt;'CBSA Bike Groupings'!$B$3),'CBSA Bike Groupings'!$A$4,
IF(AND(I105&lt;='CBSA Bike Groupings'!$B$5,I105&gt;'CBSA Bike Groupings'!$B$4),'CBSA Bike Groupings'!$A$5,
IF(I105&gt;'CBSA Bike Groupings'!$B$5,'CBSA Bike Groupings'!$A$6,"")))))</f>
        <v>3</v>
      </c>
      <c r="L105" s="48">
        <f>IF(J105&lt;='CBSA Walk Groupings'!$B$2,'CBSA Walk Groupings'!$A$2,
IF(AND(J105&lt;='CBSA Walk Groupings'!$B$3,J105&gt;'CBSA Walk Groupings'!$B$2),'CBSA Walk Groupings'!$A$3,
IF(AND(J105&lt;='CBSA Walk Groupings'!$B$4,J105&gt;'CBSA Walk Groupings'!$B$3),'CBSA Walk Groupings'!$A$4,
IF(AND(J105&lt;='CBSA Walk Groupings'!$B$5,J105&gt;'CBSA Walk Groupings'!$B$4),'CBSA Walk Groupings'!$A$5,
IF(J105&gt;'CBSA Walk Groupings'!$B$5,'CBSA Walk Groupings'!$A$6,"")))))</f>
        <v>5</v>
      </c>
      <c r="M105" s="72">
        <v>0</v>
      </c>
      <c r="N105" s="72">
        <v>1</v>
      </c>
    </row>
    <row r="106" spans="1:14" x14ac:dyDescent="0.25">
      <c r="A106" t="str">
        <f t="shared" si="1"/>
        <v>Bangor Area Comprehensive Transportation System_2017</v>
      </c>
      <c r="B106" t="s">
        <v>129</v>
      </c>
      <c r="C106" s="49" t="s">
        <v>113</v>
      </c>
      <c r="D106">
        <v>2017</v>
      </c>
      <c r="E106" s="45">
        <v>58445</v>
      </c>
      <c r="F106" s="50">
        <v>27810</v>
      </c>
      <c r="G106" s="46">
        <v>136</v>
      </c>
      <c r="H106" s="46">
        <v>1647</v>
      </c>
      <c r="I106" s="47">
        <f>(G106/$F106)*100</f>
        <v>0.48903272204243081</v>
      </c>
      <c r="J106" s="47">
        <f>(H106/$F106)*100</f>
        <v>5.9223300970873787</v>
      </c>
      <c r="K106" s="48">
        <f>IF(I106&lt;='CBSA Bike Groupings'!$B$2,'CBSA Bike Groupings'!$A$2,
IF(AND(I106&lt;='CBSA Bike Groupings'!$B$3,I106&gt;'CBSA Bike Groupings'!$B$2),'CBSA Bike Groupings'!$A$3,
IF(AND(I106&lt;='CBSA Bike Groupings'!$B$4,I106&gt;'CBSA Bike Groupings'!$B$3),'CBSA Bike Groupings'!$A$4,
IF(AND(I106&lt;='CBSA Bike Groupings'!$B$5,I106&gt;'CBSA Bike Groupings'!$B$4),'CBSA Bike Groupings'!$A$5,
IF(I106&gt;'CBSA Bike Groupings'!$B$5,'CBSA Bike Groupings'!$A$6,"")))))</f>
        <v>3</v>
      </c>
      <c r="L106" s="48">
        <f>IF(J106&lt;='CBSA Walk Groupings'!$B$2,'CBSA Walk Groupings'!$A$2,
IF(AND(J106&lt;='CBSA Walk Groupings'!$B$3,J106&gt;'CBSA Walk Groupings'!$B$2),'CBSA Walk Groupings'!$A$3,
IF(AND(J106&lt;='CBSA Walk Groupings'!$B$4,J106&gt;'CBSA Walk Groupings'!$B$3),'CBSA Walk Groupings'!$A$4,
IF(AND(J106&lt;='CBSA Walk Groupings'!$B$5,J106&gt;'CBSA Walk Groupings'!$B$4),'CBSA Walk Groupings'!$A$5,
IF(J106&gt;'CBSA Walk Groupings'!$B$5,'CBSA Walk Groupings'!$A$6,"")))))</f>
        <v>5</v>
      </c>
      <c r="M106" s="72">
        <v>0</v>
      </c>
      <c r="N106" s="72">
        <v>0</v>
      </c>
    </row>
    <row r="107" spans="1:14" x14ac:dyDescent="0.25">
      <c r="A107" t="str">
        <f t="shared" si="1"/>
        <v>Bannock Transportation Planning Organization_2013</v>
      </c>
      <c r="B107" t="s">
        <v>130</v>
      </c>
      <c r="C107" s="49" t="s">
        <v>131</v>
      </c>
      <c r="D107">
        <v>2013</v>
      </c>
      <c r="E107" s="45">
        <v>72571.513084007005</v>
      </c>
      <c r="F107" s="50">
        <v>32437.749698012525</v>
      </c>
      <c r="G107" s="46">
        <v>367.97361757611293</v>
      </c>
      <c r="H107" s="46">
        <v>1134.6351063313766</v>
      </c>
      <c r="I107" s="47">
        <v>1.1343993371977306</v>
      </c>
      <c r="J107" s="47">
        <v>3.497884769734493</v>
      </c>
      <c r="K107" s="48">
        <f>IF(I107&lt;='CBSA Bike Groupings'!$B$2,'CBSA Bike Groupings'!$A$2,
IF(AND(I107&lt;='CBSA Bike Groupings'!$B$3,I107&gt;'CBSA Bike Groupings'!$B$2),'CBSA Bike Groupings'!$A$3,
IF(AND(I107&lt;='CBSA Bike Groupings'!$B$4,I107&gt;'CBSA Bike Groupings'!$B$3),'CBSA Bike Groupings'!$A$4,
IF(AND(I107&lt;='CBSA Bike Groupings'!$B$5,I107&gt;'CBSA Bike Groupings'!$B$4),'CBSA Bike Groupings'!$A$5,
IF(I107&gt;'CBSA Bike Groupings'!$B$5,'CBSA Bike Groupings'!$A$6,"")))))</f>
        <v>5</v>
      </c>
      <c r="L107" s="48">
        <f>IF(J107&lt;='CBSA Walk Groupings'!$B$2,'CBSA Walk Groupings'!$A$2,
IF(AND(J107&lt;='CBSA Walk Groupings'!$B$3,J107&gt;'CBSA Walk Groupings'!$B$2),'CBSA Walk Groupings'!$A$3,
IF(AND(J107&lt;='CBSA Walk Groupings'!$B$4,J107&gt;'CBSA Walk Groupings'!$B$3),'CBSA Walk Groupings'!$A$4,
IF(AND(J107&lt;='CBSA Walk Groupings'!$B$5,J107&gt;'CBSA Walk Groupings'!$B$4),'CBSA Walk Groupings'!$A$5,
IF(J107&gt;'CBSA Walk Groupings'!$B$5,'CBSA Walk Groupings'!$A$6,"")))))</f>
        <v>5</v>
      </c>
      <c r="M107" s="72">
        <v>0</v>
      </c>
      <c r="N107" s="72">
        <v>1</v>
      </c>
    </row>
    <row r="108" spans="1:14" x14ac:dyDescent="0.25">
      <c r="A108" t="str">
        <f t="shared" si="1"/>
        <v>Bannock Transportation Planning Organization_2014</v>
      </c>
      <c r="B108" t="s">
        <v>130</v>
      </c>
      <c r="C108" s="49" t="s">
        <v>131</v>
      </c>
      <c r="D108">
        <v>2014</v>
      </c>
      <c r="E108" s="45">
        <v>72723.967072086351</v>
      </c>
      <c r="F108" s="50">
        <v>32521.763980806747</v>
      </c>
      <c r="G108" s="46">
        <v>319.97940320139588</v>
      </c>
      <c r="H108" s="46">
        <v>1360.4286883486488</v>
      </c>
      <c r="I108" s="47">
        <v>0.98389313504100506</v>
      </c>
      <c r="J108" s="47">
        <v>4.1831331447812241</v>
      </c>
      <c r="K108" s="48">
        <f>IF(I108&lt;='CBSA Bike Groupings'!$B$2,'CBSA Bike Groupings'!$A$2,
IF(AND(I108&lt;='CBSA Bike Groupings'!$B$3,I108&gt;'CBSA Bike Groupings'!$B$2),'CBSA Bike Groupings'!$A$3,
IF(AND(I108&lt;='CBSA Bike Groupings'!$B$4,I108&gt;'CBSA Bike Groupings'!$B$3),'CBSA Bike Groupings'!$A$4,
IF(AND(I108&lt;='CBSA Bike Groupings'!$B$5,I108&gt;'CBSA Bike Groupings'!$B$4),'CBSA Bike Groupings'!$A$5,
IF(I108&gt;'CBSA Bike Groupings'!$B$5,'CBSA Bike Groupings'!$A$6,"")))))</f>
        <v>5</v>
      </c>
      <c r="L108" s="48">
        <f>IF(J108&lt;='CBSA Walk Groupings'!$B$2,'CBSA Walk Groupings'!$A$2,
IF(AND(J108&lt;='CBSA Walk Groupings'!$B$3,J108&gt;'CBSA Walk Groupings'!$B$2),'CBSA Walk Groupings'!$A$3,
IF(AND(J108&lt;='CBSA Walk Groupings'!$B$4,J108&gt;'CBSA Walk Groupings'!$B$3),'CBSA Walk Groupings'!$A$4,
IF(AND(J108&lt;='CBSA Walk Groupings'!$B$5,J108&gt;'CBSA Walk Groupings'!$B$4),'CBSA Walk Groupings'!$A$5,
IF(J108&gt;'CBSA Walk Groupings'!$B$5,'CBSA Walk Groupings'!$A$6,"")))))</f>
        <v>5</v>
      </c>
      <c r="M108" s="72">
        <v>0</v>
      </c>
      <c r="N108" s="72">
        <v>1</v>
      </c>
    </row>
    <row r="109" spans="1:14" x14ac:dyDescent="0.25">
      <c r="A109" t="str">
        <f t="shared" si="1"/>
        <v>Bannock Transportation Planning Organization_2015</v>
      </c>
      <c r="B109" t="s">
        <v>130</v>
      </c>
      <c r="C109" s="49" t="s">
        <v>131</v>
      </c>
      <c r="D109">
        <v>2015</v>
      </c>
      <c r="E109" s="45">
        <v>73116.365105235047</v>
      </c>
      <c r="F109" s="50">
        <v>32094.983430107943</v>
      </c>
      <c r="G109" s="46">
        <v>335.98648475006263</v>
      </c>
      <c r="H109" s="46">
        <v>1388.6644001720001</v>
      </c>
      <c r="I109" s="47">
        <v>1.0468504695811045</v>
      </c>
      <c r="J109" s="47">
        <v>4.3267335008788619</v>
      </c>
      <c r="K109" s="48">
        <f>IF(I109&lt;='CBSA Bike Groupings'!$B$2,'CBSA Bike Groupings'!$A$2,
IF(AND(I109&lt;='CBSA Bike Groupings'!$B$3,I109&gt;'CBSA Bike Groupings'!$B$2),'CBSA Bike Groupings'!$A$3,
IF(AND(I109&lt;='CBSA Bike Groupings'!$B$4,I109&gt;'CBSA Bike Groupings'!$B$3),'CBSA Bike Groupings'!$A$4,
IF(AND(I109&lt;='CBSA Bike Groupings'!$B$5,I109&gt;'CBSA Bike Groupings'!$B$4),'CBSA Bike Groupings'!$A$5,
IF(I109&gt;'CBSA Bike Groupings'!$B$5,'CBSA Bike Groupings'!$A$6,"")))))</f>
        <v>5</v>
      </c>
      <c r="L109" s="48">
        <f>IF(J109&lt;='CBSA Walk Groupings'!$B$2,'CBSA Walk Groupings'!$A$2,
IF(AND(J109&lt;='CBSA Walk Groupings'!$B$3,J109&gt;'CBSA Walk Groupings'!$B$2),'CBSA Walk Groupings'!$A$3,
IF(AND(J109&lt;='CBSA Walk Groupings'!$B$4,J109&gt;'CBSA Walk Groupings'!$B$3),'CBSA Walk Groupings'!$A$4,
IF(AND(J109&lt;='CBSA Walk Groupings'!$B$5,J109&gt;'CBSA Walk Groupings'!$B$4),'CBSA Walk Groupings'!$A$5,
IF(J109&gt;'CBSA Walk Groupings'!$B$5,'CBSA Walk Groupings'!$A$6,"")))))</f>
        <v>5</v>
      </c>
      <c r="M109" s="72">
        <v>0</v>
      </c>
      <c r="N109" s="72">
        <v>0</v>
      </c>
    </row>
    <row r="110" spans="1:14" x14ac:dyDescent="0.25">
      <c r="A110" t="str">
        <f t="shared" si="1"/>
        <v>Bannock Transportation Planning Organization_2016</v>
      </c>
      <c r="B110" t="s">
        <v>130</v>
      </c>
      <c r="C110" s="49" t="s">
        <v>131</v>
      </c>
      <c r="D110">
        <v>2016</v>
      </c>
      <c r="E110" s="45">
        <v>73093.050003464319</v>
      </c>
      <c r="F110" s="50">
        <v>31859.586230047877</v>
      </c>
      <c r="G110" s="46">
        <v>438.00307365411015</v>
      </c>
      <c r="H110" s="46">
        <v>1405.1907989034844</v>
      </c>
      <c r="I110" s="47">
        <v>1.3747920970832141</v>
      </c>
      <c r="J110" s="47">
        <v>4.4105745402876586</v>
      </c>
      <c r="K110" s="48">
        <f>IF(I110&lt;='CBSA Bike Groupings'!$B$2,'CBSA Bike Groupings'!$A$2,
IF(AND(I110&lt;='CBSA Bike Groupings'!$B$3,I110&gt;'CBSA Bike Groupings'!$B$2),'CBSA Bike Groupings'!$A$3,
IF(AND(I110&lt;='CBSA Bike Groupings'!$B$4,I110&gt;'CBSA Bike Groupings'!$B$3),'CBSA Bike Groupings'!$A$4,
IF(AND(I110&lt;='CBSA Bike Groupings'!$B$5,I110&gt;'CBSA Bike Groupings'!$B$4),'CBSA Bike Groupings'!$A$5,
IF(I110&gt;'CBSA Bike Groupings'!$B$5,'CBSA Bike Groupings'!$A$6,"")))))</f>
        <v>5</v>
      </c>
      <c r="L110" s="48">
        <f>IF(J110&lt;='CBSA Walk Groupings'!$B$2,'CBSA Walk Groupings'!$A$2,
IF(AND(J110&lt;='CBSA Walk Groupings'!$B$3,J110&gt;'CBSA Walk Groupings'!$B$2),'CBSA Walk Groupings'!$A$3,
IF(AND(J110&lt;='CBSA Walk Groupings'!$B$4,J110&gt;'CBSA Walk Groupings'!$B$3),'CBSA Walk Groupings'!$A$4,
IF(AND(J110&lt;='CBSA Walk Groupings'!$B$5,J110&gt;'CBSA Walk Groupings'!$B$4),'CBSA Walk Groupings'!$A$5,
IF(J110&gt;'CBSA Walk Groupings'!$B$5,'CBSA Walk Groupings'!$A$6,"")))))</f>
        <v>5</v>
      </c>
      <c r="M110" s="72">
        <v>0</v>
      </c>
      <c r="N110" s="72">
        <v>2</v>
      </c>
    </row>
    <row r="111" spans="1:14" x14ac:dyDescent="0.25">
      <c r="A111" t="str">
        <f t="shared" si="1"/>
        <v>Bannock Transportation Planning Organization_2017</v>
      </c>
      <c r="B111" t="s">
        <v>130</v>
      </c>
      <c r="C111" s="49" t="s">
        <v>131</v>
      </c>
      <c r="D111">
        <v>2017</v>
      </c>
      <c r="E111" s="45">
        <v>73211</v>
      </c>
      <c r="F111" s="50">
        <v>32023</v>
      </c>
      <c r="G111" s="46">
        <v>441</v>
      </c>
      <c r="H111" s="46">
        <v>1423</v>
      </c>
      <c r="I111" s="47">
        <f>(G111/$F111)*100</f>
        <v>1.3771351840864379</v>
      </c>
      <c r="J111" s="47">
        <f>(H111/$F111)*100</f>
        <v>4.4436811042063518</v>
      </c>
      <c r="K111" s="48">
        <f>IF(I111&lt;='CBSA Bike Groupings'!$B$2,'CBSA Bike Groupings'!$A$2,
IF(AND(I111&lt;='CBSA Bike Groupings'!$B$3,I111&gt;'CBSA Bike Groupings'!$B$2),'CBSA Bike Groupings'!$A$3,
IF(AND(I111&lt;='CBSA Bike Groupings'!$B$4,I111&gt;'CBSA Bike Groupings'!$B$3),'CBSA Bike Groupings'!$A$4,
IF(AND(I111&lt;='CBSA Bike Groupings'!$B$5,I111&gt;'CBSA Bike Groupings'!$B$4),'CBSA Bike Groupings'!$A$5,
IF(I111&gt;'CBSA Bike Groupings'!$B$5,'CBSA Bike Groupings'!$A$6,"")))))</f>
        <v>5</v>
      </c>
      <c r="L111" s="48">
        <f>IF(J111&lt;='CBSA Walk Groupings'!$B$2,'CBSA Walk Groupings'!$A$2,
IF(AND(J111&lt;='CBSA Walk Groupings'!$B$3,J111&gt;'CBSA Walk Groupings'!$B$2),'CBSA Walk Groupings'!$A$3,
IF(AND(J111&lt;='CBSA Walk Groupings'!$B$4,J111&gt;'CBSA Walk Groupings'!$B$3),'CBSA Walk Groupings'!$A$4,
IF(AND(J111&lt;='CBSA Walk Groupings'!$B$5,J111&gt;'CBSA Walk Groupings'!$B$4),'CBSA Walk Groupings'!$A$5,
IF(J111&gt;'CBSA Walk Groupings'!$B$5,'CBSA Walk Groupings'!$A$6,"")))))</f>
        <v>5</v>
      </c>
      <c r="M111" s="72">
        <v>0</v>
      </c>
      <c r="N111" s="72">
        <v>0</v>
      </c>
    </row>
    <row r="112" spans="1:14" x14ac:dyDescent="0.25">
      <c r="A112" t="str">
        <f t="shared" si="1"/>
        <v>Battle Creek Area Transportation Study_2013</v>
      </c>
      <c r="B112" t="s">
        <v>132</v>
      </c>
      <c r="C112" s="49" t="s">
        <v>133</v>
      </c>
      <c r="D112">
        <v>2013</v>
      </c>
      <c r="E112" s="45">
        <v>93598.175634253013</v>
      </c>
      <c r="F112" s="50">
        <v>38344.166960949377</v>
      </c>
      <c r="G112" s="46">
        <v>114.00015211235856</v>
      </c>
      <c r="H112" s="46">
        <v>958.003882377781</v>
      </c>
      <c r="I112" s="47">
        <v>0.29730767714541578</v>
      </c>
      <c r="J112" s="47">
        <v>2.4984344642392031</v>
      </c>
      <c r="K112" s="48">
        <f>IF(I112&lt;='CBSA Bike Groupings'!$B$2,'CBSA Bike Groupings'!$A$2,
IF(AND(I112&lt;='CBSA Bike Groupings'!$B$3,I112&gt;'CBSA Bike Groupings'!$B$2),'CBSA Bike Groupings'!$A$3,
IF(AND(I112&lt;='CBSA Bike Groupings'!$B$4,I112&gt;'CBSA Bike Groupings'!$B$3),'CBSA Bike Groupings'!$A$4,
IF(AND(I112&lt;='CBSA Bike Groupings'!$B$5,I112&gt;'CBSA Bike Groupings'!$B$4),'CBSA Bike Groupings'!$A$5,
IF(I112&gt;'CBSA Bike Groupings'!$B$5,'CBSA Bike Groupings'!$A$6,"")))))</f>
        <v>2</v>
      </c>
      <c r="L112" s="48">
        <f>IF(J112&lt;='CBSA Walk Groupings'!$B$2,'CBSA Walk Groupings'!$A$2,
IF(AND(J112&lt;='CBSA Walk Groupings'!$B$3,J112&gt;'CBSA Walk Groupings'!$B$2),'CBSA Walk Groupings'!$A$3,
IF(AND(J112&lt;='CBSA Walk Groupings'!$B$4,J112&gt;'CBSA Walk Groupings'!$B$3),'CBSA Walk Groupings'!$A$4,
IF(AND(J112&lt;='CBSA Walk Groupings'!$B$5,J112&gt;'CBSA Walk Groupings'!$B$4),'CBSA Walk Groupings'!$A$5,
IF(J112&gt;'CBSA Walk Groupings'!$B$5,'CBSA Walk Groupings'!$A$6,"")))))</f>
        <v>4</v>
      </c>
      <c r="M112" s="72">
        <v>0</v>
      </c>
      <c r="N112" s="72">
        <v>0</v>
      </c>
    </row>
    <row r="113" spans="1:14" x14ac:dyDescent="0.25">
      <c r="A113" t="str">
        <f t="shared" si="1"/>
        <v>Battle Creek Area Transportation Study_2014</v>
      </c>
      <c r="B113" t="s">
        <v>132</v>
      </c>
      <c r="C113" s="49" t="s">
        <v>133</v>
      </c>
      <c r="D113">
        <v>2014</v>
      </c>
      <c r="E113" s="45">
        <v>93451.166892201349</v>
      </c>
      <c r="F113" s="50">
        <v>38460.186502940531</v>
      </c>
      <c r="G113" s="46">
        <v>56.000220672857964</v>
      </c>
      <c r="H113" s="46">
        <v>875.00203724140556</v>
      </c>
      <c r="I113" s="47">
        <v>0.14560569192397543</v>
      </c>
      <c r="J113" s="47">
        <v>2.2750852681759772</v>
      </c>
      <c r="K113" s="48">
        <f>IF(I113&lt;='CBSA Bike Groupings'!$B$2,'CBSA Bike Groupings'!$A$2,
IF(AND(I113&lt;='CBSA Bike Groupings'!$B$3,I113&gt;'CBSA Bike Groupings'!$B$2),'CBSA Bike Groupings'!$A$3,
IF(AND(I113&lt;='CBSA Bike Groupings'!$B$4,I113&gt;'CBSA Bike Groupings'!$B$3),'CBSA Bike Groupings'!$A$4,
IF(AND(I113&lt;='CBSA Bike Groupings'!$B$5,I113&gt;'CBSA Bike Groupings'!$B$4),'CBSA Bike Groupings'!$A$5,
IF(I113&gt;'CBSA Bike Groupings'!$B$5,'CBSA Bike Groupings'!$A$6,"")))))</f>
        <v>1</v>
      </c>
      <c r="L113" s="48">
        <f>IF(J113&lt;='CBSA Walk Groupings'!$B$2,'CBSA Walk Groupings'!$A$2,
IF(AND(J113&lt;='CBSA Walk Groupings'!$B$3,J113&gt;'CBSA Walk Groupings'!$B$2),'CBSA Walk Groupings'!$A$3,
IF(AND(J113&lt;='CBSA Walk Groupings'!$B$4,J113&gt;'CBSA Walk Groupings'!$B$3),'CBSA Walk Groupings'!$A$4,
IF(AND(J113&lt;='CBSA Walk Groupings'!$B$5,J113&gt;'CBSA Walk Groupings'!$B$4),'CBSA Walk Groupings'!$A$5,
IF(J113&gt;'CBSA Walk Groupings'!$B$5,'CBSA Walk Groupings'!$A$6,"")))))</f>
        <v>3</v>
      </c>
      <c r="M113" s="72">
        <v>0</v>
      </c>
      <c r="N113" s="72">
        <v>2</v>
      </c>
    </row>
    <row r="114" spans="1:14" x14ac:dyDescent="0.25">
      <c r="A114" t="str">
        <f t="shared" si="1"/>
        <v>Battle Creek Area Transportation Study_2015</v>
      </c>
      <c r="B114" t="s">
        <v>132</v>
      </c>
      <c r="C114" s="49" t="s">
        <v>133</v>
      </c>
      <c r="D114">
        <v>2015</v>
      </c>
      <c r="E114" s="45">
        <v>93257.102636564174</v>
      </c>
      <c r="F114" s="50">
        <v>38160.3565271435</v>
      </c>
      <c r="G114" s="46">
        <v>42.000120902177187</v>
      </c>
      <c r="H114" s="46">
        <v>782.99894373352993</v>
      </c>
      <c r="I114" s="47">
        <v>0.11006218160541151</v>
      </c>
      <c r="J114" s="47">
        <v>2.051864853978977</v>
      </c>
      <c r="K114" s="48">
        <f>IF(I114&lt;='CBSA Bike Groupings'!$B$2,'CBSA Bike Groupings'!$A$2,
IF(AND(I114&lt;='CBSA Bike Groupings'!$B$3,I114&gt;'CBSA Bike Groupings'!$B$2),'CBSA Bike Groupings'!$A$3,
IF(AND(I114&lt;='CBSA Bike Groupings'!$B$4,I114&gt;'CBSA Bike Groupings'!$B$3),'CBSA Bike Groupings'!$A$4,
IF(AND(I114&lt;='CBSA Bike Groupings'!$B$5,I114&gt;'CBSA Bike Groupings'!$B$4),'CBSA Bike Groupings'!$A$5,
IF(I114&gt;'CBSA Bike Groupings'!$B$5,'CBSA Bike Groupings'!$A$6,"")))))</f>
        <v>1</v>
      </c>
      <c r="L114" s="48">
        <f>IF(J114&lt;='CBSA Walk Groupings'!$B$2,'CBSA Walk Groupings'!$A$2,
IF(AND(J114&lt;='CBSA Walk Groupings'!$B$3,J114&gt;'CBSA Walk Groupings'!$B$2),'CBSA Walk Groupings'!$A$3,
IF(AND(J114&lt;='CBSA Walk Groupings'!$B$4,J114&gt;'CBSA Walk Groupings'!$B$3),'CBSA Walk Groupings'!$A$4,
IF(AND(J114&lt;='CBSA Walk Groupings'!$B$5,J114&gt;'CBSA Walk Groupings'!$B$4),'CBSA Walk Groupings'!$A$5,
IF(J114&gt;'CBSA Walk Groupings'!$B$5,'CBSA Walk Groupings'!$A$6,"")))))</f>
        <v>3</v>
      </c>
      <c r="M114" s="72">
        <v>1</v>
      </c>
      <c r="N114" s="72">
        <v>0</v>
      </c>
    </row>
    <row r="115" spans="1:14" x14ac:dyDescent="0.25">
      <c r="A115" t="str">
        <f t="shared" si="1"/>
        <v>Battle Creek Area Transportation Study_2016</v>
      </c>
      <c r="B115" t="s">
        <v>132</v>
      </c>
      <c r="C115" s="49" t="s">
        <v>133</v>
      </c>
      <c r="D115">
        <v>2016</v>
      </c>
      <c r="E115" s="45">
        <v>93216.219513998294</v>
      </c>
      <c r="F115" s="50">
        <v>39267.307172900444</v>
      </c>
      <c r="G115" s="46">
        <v>60.988872814553673</v>
      </c>
      <c r="H115" s="46">
        <v>806.9998163623859</v>
      </c>
      <c r="I115" s="47">
        <v>0.15531717656627073</v>
      </c>
      <c r="J115" s="47">
        <v>2.0551442776787119</v>
      </c>
      <c r="K115" s="48">
        <f>IF(I115&lt;='CBSA Bike Groupings'!$B$2,'CBSA Bike Groupings'!$A$2,
IF(AND(I115&lt;='CBSA Bike Groupings'!$B$3,I115&gt;'CBSA Bike Groupings'!$B$2),'CBSA Bike Groupings'!$A$3,
IF(AND(I115&lt;='CBSA Bike Groupings'!$B$4,I115&gt;'CBSA Bike Groupings'!$B$3),'CBSA Bike Groupings'!$A$4,
IF(AND(I115&lt;='CBSA Bike Groupings'!$B$5,I115&gt;'CBSA Bike Groupings'!$B$4),'CBSA Bike Groupings'!$A$5,
IF(I115&gt;'CBSA Bike Groupings'!$B$5,'CBSA Bike Groupings'!$A$6,"")))))</f>
        <v>1</v>
      </c>
      <c r="L115" s="48">
        <f>IF(J115&lt;='CBSA Walk Groupings'!$B$2,'CBSA Walk Groupings'!$A$2,
IF(AND(J115&lt;='CBSA Walk Groupings'!$B$3,J115&gt;'CBSA Walk Groupings'!$B$2),'CBSA Walk Groupings'!$A$3,
IF(AND(J115&lt;='CBSA Walk Groupings'!$B$4,J115&gt;'CBSA Walk Groupings'!$B$3),'CBSA Walk Groupings'!$A$4,
IF(AND(J115&lt;='CBSA Walk Groupings'!$B$5,J115&gt;'CBSA Walk Groupings'!$B$4),'CBSA Walk Groupings'!$A$5,
IF(J115&gt;'CBSA Walk Groupings'!$B$5,'CBSA Walk Groupings'!$A$6,"")))))</f>
        <v>3</v>
      </c>
      <c r="M115" s="72">
        <v>0</v>
      </c>
      <c r="N115" s="72">
        <v>1</v>
      </c>
    </row>
    <row r="116" spans="1:14" x14ac:dyDescent="0.25">
      <c r="A116" t="str">
        <f t="shared" si="1"/>
        <v>Battle Creek Area Transportation Study_2017</v>
      </c>
      <c r="B116" t="s">
        <v>132</v>
      </c>
      <c r="C116" s="49" t="s">
        <v>133</v>
      </c>
      <c r="D116">
        <v>2017</v>
      </c>
      <c r="E116" s="45">
        <v>92891</v>
      </c>
      <c r="F116" s="50">
        <v>39281</v>
      </c>
      <c r="G116" s="46">
        <v>37</v>
      </c>
      <c r="H116" s="46">
        <v>935</v>
      </c>
      <c r="I116" s="47">
        <f>(G116/$F116)*100</f>
        <v>9.4193121356380943E-2</v>
      </c>
      <c r="J116" s="47">
        <f>(H116/$F116)*100</f>
        <v>2.3802856342761132</v>
      </c>
      <c r="K116" s="48">
        <f>IF(I116&lt;='CBSA Bike Groupings'!$B$2,'CBSA Bike Groupings'!$A$2,
IF(AND(I116&lt;='CBSA Bike Groupings'!$B$3,I116&gt;'CBSA Bike Groupings'!$B$2),'CBSA Bike Groupings'!$A$3,
IF(AND(I116&lt;='CBSA Bike Groupings'!$B$4,I116&gt;'CBSA Bike Groupings'!$B$3),'CBSA Bike Groupings'!$A$4,
IF(AND(I116&lt;='CBSA Bike Groupings'!$B$5,I116&gt;'CBSA Bike Groupings'!$B$4),'CBSA Bike Groupings'!$A$5,
IF(I116&gt;'CBSA Bike Groupings'!$B$5,'CBSA Bike Groupings'!$A$6,"")))))</f>
        <v>1</v>
      </c>
      <c r="L116" s="48">
        <f>IF(J116&lt;='CBSA Walk Groupings'!$B$2,'CBSA Walk Groupings'!$A$2,
IF(AND(J116&lt;='CBSA Walk Groupings'!$B$3,J116&gt;'CBSA Walk Groupings'!$B$2),'CBSA Walk Groupings'!$A$3,
IF(AND(J116&lt;='CBSA Walk Groupings'!$B$4,J116&gt;'CBSA Walk Groupings'!$B$3),'CBSA Walk Groupings'!$A$4,
IF(AND(J116&lt;='CBSA Walk Groupings'!$B$5,J116&gt;'CBSA Walk Groupings'!$B$4),'CBSA Walk Groupings'!$A$5,
IF(J116&gt;'CBSA Walk Groupings'!$B$5,'CBSA Walk Groupings'!$A$6,"")))))</f>
        <v>4</v>
      </c>
      <c r="M116" s="72">
        <v>0</v>
      </c>
      <c r="N116" s="72">
        <v>1</v>
      </c>
    </row>
    <row r="117" spans="1:14" x14ac:dyDescent="0.25">
      <c r="A117" t="str">
        <f t="shared" si="1"/>
        <v>Bay City Area Transportation Study_2013</v>
      </c>
      <c r="B117" t="s">
        <v>134</v>
      </c>
      <c r="C117" s="49" t="s">
        <v>133</v>
      </c>
      <c r="D117">
        <v>2013</v>
      </c>
      <c r="E117" s="45">
        <v>78980.803000692293</v>
      </c>
      <c r="F117" s="50">
        <v>32844.897375463224</v>
      </c>
      <c r="G117" s="46">
        <v>137.57729496721842</v>
      </c>
      <c r="H117" s="46">
        <v>691.24168069938764</v>
      </c>
      <c r="I117" s="47">
        <v>0.41886961434075154</v>
      </c>
      <c r="J117" s="47">
        <v>2.1045633749362227</v>
      </c>
      <c r="K117" s="48">
        <f>IF(I117&lt;='CBSA Bike Groupings'!$B$2,'CBSA Bike Groupings'!$A$2,
IF(AND(I117&lt;='CBSA Bike Groupings'!$B$3,I117&gt;'CBSA Bike Groupings'!$B$2),'CBSA Bike Groupings'!$A$3,
IF(AND(I117&lt;='CBSA Bike Groupings'!$B$4,I117&gt;'CBSA Bike Groupings'!$B$3),'CBSA Bike Groupings'!$A$4,
IF(AND(I117&lt;='CBSA Bike Groupings'!$B$5,I117&gt;'CBSA Bike Groupings'!$B$4),'CBSA Bike Groupings'!$A$5,
IF(I117&gt;'CBSA Bike Groupings'!$B$5,'CBSA Bike Groupings'!$A$6,"")))))</f>
        <v>3</v>
      </c>
      <c r="L117" s="48">
        <f>IF(J117&lt;='CBSA Walk Groupings'!$B$2,'CBSA Walk Groupings'!$A$2,
IF(AND(J117&lt;='CBSA Walk Groupings'!$B$3,J117&gt;'CBSA Walk Groupings'!$B$2),'CBSA Walk Groupings'!$A$3,
IF(AND(J117&lt;='CBSA Walk Groupings'!$B$4,J117&gt;'CBSA Walk Groupings'!$B$3),'CBSA Walk Groupings'!$A$4,
IF(AND(J117&lt;='CBSA Walk Groupings'!$B$5,J117&gt;'CBSA Walk Groupings'!$B$4),'CBSA Walk Groupings'!$A$5,
IF(J117&gt;'CBSA Walk Groupings'!$B$5,'CBSA Walk Groupings'!$A$6,"")))))</f>
        <v>3</v>
      </c>
      <c r="M117" s="72">
        <v>0</v>
      </c>
      <c r="N117" s="72">
        <v>0</v>
      </c>
    </row>
    <row r="118" spans="1:14" x14ac:dyDescent="0.25">
      <c r="A118" t="str">
        <f t="shared" si="1"/>
        <v>Bay City Area Transportation Study_2014</v>
      </c>
      <c r="B118" t="s">
        <v>134</v>
      </c>
      <c r="C118" s="49" t="s">
        <v>133</v>
      </c>
      <c r="D118">
        <v>2014</v>
      </c>
      <c r="E118" s="45">
        <v>78785.22339646105</v>
      </c>
      <c r="F118" s="50">
        <v>32799.321828467837</v>
      </c>
      <c r="G118" s="46">
        <v>193.52495180773633</v>
      </c>
      <c r="H118" s="46">
        <v>647.92794755107843</v>
      </c>
      <c r="I118" s="47">
        <v>0.59002729635637863</v>
      </c>
      <c r="J118" s="47">
        <v>1.9754309279306987</v>
      </c>
      <c r="K118" s="48">
        <f>IF(I118&lt;='CBSA Bike Groupings'!$B$2,'CBSA Bike Groupings'!$A$2,
IF(AND(I118&lt;='CBSA Bike Groupings'!$B$3,I118&gt;'CBSA Bike Groupings'!$B$2),'CBSA Bike Groupings'!$A$3,
IF(AND(I118&lt;='CBSA Bike Groupings'!$B$4,I118&gt;'CBSA Bike Groupings'!$B$3),'CBSA Bike Groupings'!$A$4,
IF(AND(I118&lt;='CBSA Bike Groupings'!$B$5,I118&gt;'CBSA Bike Groupings'!$B$4),'CBSA Bike Groupings'!$A$5,
IF(I118&gt;'CBSA Bike Groupings'!$B$5,'CBSA Bike Groupings'!$A$6,"")))))</f>
        <v>3</v>
      </c>
      <c r="L118" s="48">
        <f>IF(J118&lt;='CBSA Walk Groupings'!$B$2,'CBSA Walk Groupings'!$A$2,
IF(AND(J118&lt;='CBSA Walk Groupings'!$B$3,J118&gt;'CBSA Walk Groupings'!$B$2),'CBSA Walk Groupings'!$A$3,
IF(AND(J118&lt;='CBSA Walk Groupings'!$B$4,J118&gt;'CBSA Walk Groupings'!$B$3),'CBSA Walk Groupings'!$A$4,
IF(AND(J118&lt;='CBSA Walk Groupings'!$B$5,J118&gt;'CBSA Walk Groupings'!$B$4),'CBSA Walk Groupings'!$A$5,
IF(J118&gt;'CBSA Walk Groupings'!$B$5,'CBSA Walk Groupings'!$A$6,"")))))</f>
        <v>3</v>
      </c>
      <c r="M118" s="72">
        <v>0</v>
      </c>
      <c r="N118" s="72">
        <v>1</v>
      </c>
    </row>
    <row r="119" spans="1:14" x14ac:dyDescent="0.25">
      <c r="A119" t="str">
        <f t="shared" si="1"/>
        <v>Bay City Area Transportation Study_2015</v>
      </c>
      <c r="B119" t="s">
        <v>134</v>
      </c>
      <c r="C119" s="49" t="s">
        <v>133</v>
      </c>
      <c r="D119">
        <v>2015</v>
      </c>
      <c r="E119" s="45">
        <v>78438.269120408091</v>
      </c>
      <c r="F119" s="50">
        <v>32902.908744845299</v>
      </c>
      <c r="G119" s="46">
        <v>134.25670294624624</v>
      </c>
      <c r="H119" s="46">
        <v>556.52465636989086</v>
      </c>
      <c r="I119" s="47">
        <v>0.40803900952155003</v>
      </c>
      <c r="J119" s="47">
        <v>1.6914147642253006</v>
      </c>
      <c r="K119" s="48">
        <f>IF(I119&lt;='CBSA Bike Groupings'!$B$2,'CBSA Bike Groupings'!$A$2,
IF(AND(I119&lt;='CBSA Bike Groupings'!$B$3,I119&gt;'CBSA Bike Groupings'!$B$2),'CBSA Bike Groupings'!$A$3,
IF(AND(I119&lt;='CBSA Bike Groupings'!$B$4,I119&gt;'CBSA Bike Groupings'!$B$3),'CBSA Bike Groupings'!$A$4,
IF(AND(I119&lt;='CBSA Bike Groupings'!$B$5,I119&gt;'CBSA Bike Groupings'!$B$4),'CBSA Bike Groupings'!$A$5,
IF(I119&gt;'CBSA Bike Groupings'!$B$5,'CBSA Bike Groupings'!$A$6,"")))))</f>
        <v>3</v>
      </c>
      <c r="L119" s="48">
        <f>IF(J119&lt;='CBSA Walk Groupings'!$B$2,'CBSA Walk Groupings'!$A$2,
IF(AND(J119&lt;='CBSA Walk Groupings'!$B$3,J119&gt;'CBSA Walk Groupings'!$B$2),'CBSA Walk Groupings'!$A$3,
IF(AND(J119&lt;='CBSA Walk Groupings'!$B$4,J119&gt;'CBSA Walk Groupings'!$B$3),'CBSA Walk Groupings'!$A$4,
IF(AND(J119&lt;='CBSA Walk Groupings'!$B$5,J119&gt;'CBSA Walk Groupings'!$B$4),'CBSA Walk Groupings'!$A$5,
IF(J119&gt;'CBSA Walk Groupings'!$B$5,'CBSA Walk Groupings'!$A$6,"")))))</f>
        <v>2</v>
      </c>
      <c r="M119" s="72">
        <v>0</v>
      </c>
      <c r="N119" s="72">
        <v>0</v>
      </c>
    </row>
    <row r="120" spans="1:14" x14ac:dyDescent="0.25">
      <c r="A120" t="str">
        <f t="shared" si="1"/>
        <v>Bay City Area Transportation Study_2016</v>
      </c>
      <c r="B120" t="s">
        <v>134</v>
      </c>
      <c r="C120" s="49" t="s">
        <v>133</v>
      </c>
      <c r="D120">
        <v>2016</v>
      </c>
      <c r="E120" s="45">
        <v>77955.430171299362</v>
      </c>
      <c r="F120" s="50">
        <v>32683.575159785702</v>
      </c>
      <c r="G120" s="46">
        <v>118.55937964277091</v>
      </c>
      <c r="H120" s="46">
        <v>569.27062281462759</v>
      </c>
      <c r="I120" s="47">
        <v>0.36274911500088253</v>
      </c>
      <c r="J120" s="47">
        <v>1.7417636229559905</v>
      </c>
      <c r="K120" s="48">
        <f>IF(I120&lt;='CBSA Bike Groupings'!$B$2,'CBSA Bike Groupings'!$A$2,
IF(AND(I120&lt;='CBSA Bike Groupings'!$B$3,I120&gt;'CBSA Bike Groupings'!$B$2),'CBSA Bike Groupings'!$A$3,
IF(AND(I120&lt;='CBSA Bike Groupings'!$B$4,I120&gt;'CBSA Bike Groupings'!$B$3),'CBSA Bike Groupings'!$A$4,
IF(AND(I120&lt;='CBSA Bike Groupings'!$B$5,I120&gt;'CBSA Bike Groupings'!$B$4),'CBSA Bike Groupings'!$A$5,
IF(I120&gt;'CBSA Bike Groupings'!$B$5,'CBSA Bike Groupings'!$A$6,"")))))</f>
        <v>3</v>
      </c>
      <c r="L120" s="48">
        <f>IF(J120&lt;='CBSA Walk Groupings'!$B$2,'CBSA Walk Groupings'!$A$2,
IF(AND(J120&lt;='CBSA Walk Groupings'!$B$3,J120&gt;'CBSA Walk Groupings'!$B$2),'CBSA Walk Groupings'!$A$3,
IF(AND(J120&lt;='CBSA Walk Groupings'!$B$4,J120&gt;'CBSA Walk Groupings'!$B$3),'CBSA Walk Groupings'!$A$4,
IF(AND(J120&lt;='CBSA Walk Groupings'!$B$5,J120&gt;'CBSA Walk Groupings'!$B$4),'CBSA Walk Groupings'!$A$5,
IF(J120&gt;'CBSA Walk Groupings'!$B$5,'CBSA Walk Groupings'!$A$6,"")))))</f>
        <v>2</v>
      </c>
      <c r="M120" s="72">
        <v>0</v>
      </c>
      <c r="N120" s="72">
        <v>2</v>
      </c>
    </row>
    <row r="121" spans="1:14" x14ac:dyDescent="0.25">
      <c r="A121" t="str">
        <f t="shared" si="1"/>
        <v>Bay City Area Transportation Study_2017</v>
      </c>
      <c r="B121" t="s">
        <v>134</v>
      </c>
      <c r="C121" s="49" t="s">
        <v>133</v>
      </c>
      <c r="D121">
        <v>2017</v>
      </c>
      <c r="E121" s="45">
        <v>77280</v>
      </c>
      <c r="F121" s="50">
        <v>32718</v>
      </c>
      <c r="G121" s="46">
        <v>100</v>
      </c>
      <c r="H121" s="46">
        <v>486</v>
      </c>
      <c r="I121" s="47">
        <f>(G121/$F121)*100</f>
        <v>0.30564215416590257</v>
      </c>
      <c r="J121" s="47">
        <f>(H121/$F121)*100</f>
        <v>1.4854208692462865</v>
      </c>
      <c r="K121" s="48">
        <f>IF(I121&lt;='CBSA Bike Groupings'!$B$2,'CBSA Bike Groupings'!$A$2,
IF(AND(I121&lt;='CBSA Bike Groupings'!$B$3,I121&gt;'CBSA Bike Groupings'!$B$2),'CBSA Bike Groupings'!$A$3,
IF(AND(I121&lt;='CBSA Bike Groupings'!$B$4,I121&gt;'CBSA Bike Groupings'!$B$3),'CBSA Bike Groupings'!$A$4,
IF(AND(I121&lt;='CBSA Bike Groupings'!$B$5,I121&gt;'CBSA Bike Groupings'!$B$4),'CBSA Bike Groupings'!$A$5,
IF(I121&gt;'CBSA Bike Groupings'!$B$5,'CBSA Bike Groupings'!$A$6,"")))))</f>
        <v>2</v>
      </c>
      <c r="L121" s="48">
        <f>IF(J121&lt;='CBSA Walk Groupings'!$B$2,'CBSA Walk Groupings'!$A$2,
IF(AND(J121&lt;='CBSA Walk Groupings'!$B$3,J121&gt;'CBSA Walk Groupings'!$B$2),'CBSA Walk Groupings'!$A$3,
IF(AND(J121&lt;='CBSA Walk Groupings'!$B$4,J121&gt;'CBSA Walk Groupings'!$B$3),'CBSA Walk Groupings'!$A$4,
IF(AND(J121&lt;='CBSA Walk Groupings'!$B$5,J121&gt;'CBSA Walk Groupings'!$B$4),'CBSA Walk Groupings'!$A$5,
IF(J121&gt;'CBSA Walk Groupings'!$B$5,'CBSA Walk Groupings'!$A$6,"")))))</f>
        <v>2</v>
      </c>
      <c r="M121" s="72">
        <v>0</v>
      </c>
      <c r="N121" s="72">
        <v>2</v>
      </c>
    </row>
    <row r="122" spans="1:14" x14ac:dyDescent="0.25">
      <c r="A122" t="str">
        <f t="shared" si="1"/>
        <v>Bay County Transportation Planning Organization_2013</v>
      </c>
      <c r="B122" t="s">
        <v>135</v>
      </c>
      <c r="C122" s="49" t="s">
        <v>136</v>
      </c>
      <c r="D122">
        <v>2013</v>
      </c>
      <c r="E122" s="45">
        <v>170703.94467305095</v>
      </c>
      <c r="F122" s="50">
        <v>77510.975081863857</v>
      </c>
      <c r="G122" s="46">
        <v>479.999999999365</v>
      </c>
      <c r="H122" s="46">
        <v>1224.9997552416216</v>
      </c>
      <c r="I122" s="47">
        <v>0.61926714183689346</v>
      </c>
      <c r="J122" s="47">
        <v>1.5804210357924513</v>
      </c>
      <c r="K122" s="48">
        <f>IF(I122&lt;='CBSA Bike Groupings'!$B$2,'CBSA Bike Groupings'!$A$2,
IF(AND(I122&lt;='CBSA Bike Groupings'!$B$3,I122&gt;'CBSA Bike Groupings'!$B$2),'CBSA Bike Groupings'!$A$3,
IF(AND(I122&lt;='CBSA Bike Groupings'!$B$4,I122&gt;'CBSA Bike Groupings'!$B$3),'CBSA Bike Groupings'!$A$4,
IF(AND(I122&lt;='CBSA Bike Groupings'!$B$5,I122&gt;'CBSA Bike Groupings'!$B$4),'CBSA Bike Groupings'!$A$5,
IF(I122&gt;'CBSA Bike Groupings'!$B$5,'CBSA Bike Groupings'!$A$6,"")))))</f>
        <v>3</v>
      </c>
      <c r="L122" s="48">
        <f>IF(J122&lt;='CBSA Walk Groupings'!$B$2,'CBSA Walk Groupings'!$A$2,
IF(AND(J122&lt;='CBSA Walk Groupings'!$B$3,J122&gt;'CBSA Walk Groupings'!$B$2),'CBSA Walk Groupings'!$A$3,
IF(AND(J122&lt;='CBSA Walk Groupings'!$B$4,J122&gt;'CBSA Walk Groupings'!$B$3),'CBSA Walk Groupings'!$A$4,
IF(AND(J122&lt;='CBSA Walk Groupings'!$B$5,J122&gt;'CBSA Walk Groupings'!$B$4),'CBSA Walk Groupings'!$A$5,
IF(J122&gt;'CBSA Walk Groupings'!$B$5,'CBSA Walk Groupings'!$A$6,"")))))</f>
        <v>2</v>
      </c>
      <c r="M122" s="72">
        <v>0</v>
      </c>
      <c r="N122" s="72">
        <v>3</v>
      </c>
    </row>
    <row r="123" spans="1:14" x14ac:dyDescent="0.25">
      <c r="A123" t="str">
        <f t="shared" si="1"/>
        <v>Bay County Transportation Planning Organization_2014</v>
      </c>
      <c r="B123" t="s">
        <v>135</v>
      </c>
      <c r="C123" s="49" t="s">
        <v>136</v>
      </c>
      <c r="D123">
        <v>2014</v>
      </c>
      <c r="E123" s="45">
        <v>172987.9434883564</v>
      </c>
      <c r="F123" s="50">
        <v>77276.974635988328</v>
      </c>
      <c r="G123" s="46">
        <v>518.999999999485</v>
      </c>
      <c r="H123" s="46">
        <v>1377.9998262191361</v>
      </c>
      <c r="I123" s="47">
        <v>0.67161014318200773</v>
      </c>
      <c r="J123" s="47">
        <v>1.7831958778280039</v>
      </c>
      <c r="K123" s="48">
        <f>IF(I123&lt;='CBSA Bike Groupings'!$B$2,'CBSA Bike Groupings'!$A$2,
IF(AND(I123&lt;='CBSA Bike Groupings'!$B$3,I123&gt;'CBSA Bike Groupings'!$B$2),'CBSA Bike Groupings'!$A$3,
IF(AND(I123&lt;='CBSA Bike Groupings'!$B$4,I123&gt;'CBSA Bike Groupings'!$B$3),'CBSA Bike Groupings'!$A$4,
IF(AND(I123&lt;='CBSA Bike Groupings'!$B$5,I123&gt;'CBSA Bike Groupings'!$B$4),'CBSA Bike Groupings'!$A$5,
IF(I123&gt;'CBSA Bike Groupings'!$B$5,'CBSA Bike Groupings'!$A$6,"")))))</f>
        <v>4</v>
      </c>
      <c r="L123" s="48">
        <f>IF(J123&lt;='CBSA Walk Groupings'!$B$2,'CBSA Walk Groupings'!$A$2,
IF(AND(J123&lt;='CBSA Walk Groupings'!$B$3,J123&gt;'CBSA Walk Groupings'!$B$2),'CBSA Walk Groupings'!$A$3,
IF(AND(J123&lt;='CBSA Walk Groupings'!$B$4,J123&gt;'CBSA Walk Groupings'!$B$3),'CBSA Walk Groupings'!$A$4,
IF(AND(J123&lt;='CBSA Walk Groupings'!$B$5,J123&gt;'CBSA Walk Groupings'!$B$4),'CBSA Walk Groupings'!$A$5,
IF(J123&gt;'CBSA Walk Groupings'!$B$5,'CBSA Walk Groupings'!$A$6,"")))))</f>
        <v>2</v>
      </c>
      <c r="M123" s="72">
        <v>1</v>
      </c>
      <c r="N123" s="72">
        <v>7</v>
      </c>
    </row>
    <row r="124" spans="1:14" x14ac:dyDescent="0.25">
      <c r="A124" t="str">
        <f t="shared" si="1"/>
        <v>Bay County Transportation Planning Organization_2015</v>
      </c>
      <c r="B124" t="s">
        <v>135</v>
      </c>
      <c r="C124" s="49" t="s">
        <v>136</v>
      </c>
      <c r="D124">
        <v>2015</v>
      </c>
      <c r="E124" s="45">
        <v>175352.94470117634</v>
      </c>
      <c r="F124" s="50">
        <v>78767.975482059774</v>
      </c>
      <c r="G124" s="46">
        <v>495.99999999952502</v>
      </c>
      <c r="H124" s="46">
        <v>1340.9997355202697</v>
      </c>
      <c r="I124" s="47">
        <v>0.6296975350248708</v>
      </c>
      <c r="J124" s="47">
        <v>1.702468201465577</v>
      </c>
      <c r="K124" s="48">
        <f>IF(I124&lt;='CBSA Bike Groupings'!$B$2,'CBSA Bike Groupings'!$A$2,
IF(AND(I124&lt;='CBSA Bike Groupings'!$B$3,I124&gt;'CBSA Bike Groupings'!$B$2),'CBSA Bike Groupings'!$A$3,
IF(AND(I124&lt;='CBSA Bike Groupings'!$B$4,I124&gt;'CBSA Bike Groupings'!$B$3),'CBSA Bike Groupings'!$A$4,
IF(AND(I124&lt;='CBSA Bike Groupings'!$B$5,I124&gt;'CBSA Bike Groupings'!$B$4),'CBSA Bike Groupings'!$A$5,
IF(I124&gt;'CBSA Bike Groupings'!$B$5,'CBSA Bike Groupings'!$A$6,"")))))</f>
        <v>3</v>
      </c>
      <c r="L124" s="48">
        <f>IF(J124&lt;='CBSA Walk Groupings'!$B$2,'CBSA Walk Groupings'!$A$2,
IF(AND(J124&lt;='CBSA Walk Groupings'!$B$3,J124&gt;'CBSA Walk Groupings'!$B$2),'CBSA Walk Groupings'!$A$3,
IF(AND(J124&lt;='CBSA Walk Groupings'!$B$4,J124&gt;'CBSA Walk Groupings'!$B$3),'CBSA Walk Groupings'!$A$4,
IF(AND(J124&lt;='CBSA Walk Groupings'!$B$5,J124&gt;'CBSA Walk Groupings'!$B$4),'CBSA Walk Groupings'!$A$5,
IF(J124&gt;'CBSA Walk Groupings'!$B$5,'CBSA Walk Groupings'!$A$6,"")))))</f>
        <v>2</v>
      </c>
      <c r="M124" s="72">
        <v>3</v>
      </c>
      <c r="N124" s="72">
        <v>9</v>
      </c>
    </row>
    <row r="125" spans="1:14" x14ac:dyDescent="0.25">
      <c r="A125" t="str">
        <f t="shared" si="1"/>
        <v>Bay County Transportation Planning Organization_2016</v>
      </c>
      <c r="B125" t="s">
        <v>135</v>
      </c>
      <c r="C125" s="49" t="s">
        <v>136</v>
      </c>
      <c r="D125">
        <v>2016</v>
      </c>
      <c r="E125" s="45">
        <v>178360.94035296378</v>
      </c>
      <c r="F125" s="50">
        <v>80603.972546545643</v>
      </c>
      <c r="G125" s="46">
        <v>461.99999999954298</v>
      </c>
      <c r="H125" s="46">
        <v>1312.9997775963441</v>
      </c>
      <c r="I125" s="47">
        <v>0.57317274248828876</v>
      </c>
      <c r="J125" s="47">
        <v>1.6289516956973031</v>
      </c>
      <c r="K125" s="48">
        <f>IF(I125&lt;='CBSA Bike Groupings'!$B$2,'CBSA Bike Groupings'!$A$2,
IF(AND(I125&lt;='CBSA Bike Groupings'!$B$3,I125&gt;'CBSA Bike Groupings'!$B$2),'CBSA Bike Groupings'!$A$3,
IF(AND(I125&lt;='CBSA Bike Groupings'!$B$4,I125&gt;'CBSA Bike Groupings'!$B$3),'CBSA Bike Groupings'!$A$4,
IF(AND(I125&lt;='CBSA Bike Groupings'!$B$5,I125&gt;'CBSA Bike Groupings'!$B$4),'CBSA Bike Groupings'!$A$5,
IF(I125&gt;'CBSA Bike Groupings'!$B$5,'CBSA Bike Groupings'!$A$6,"")))))</f>
        <v>3</v>
      </c>
      <c r="L125" s="48">
        <f>IF(J125&lt;='CBSA Walk Groupings'!$B$2,'CBSA Walk Groupings'!$A$2,
IF(AND(J125&lt;='CBSA Walk Groupings'!$B$3,J125&gt;'CBSA Walk Groupings'!$B$2),'CBSA Walk Groupings'!$A$3,
IF(AND(J125&lt;='CBSA Walk Groupings'!$B$4,J125&gt;'CBSA Walk Groupings'!$B$3),'CBSA Walk Groupings'!$A$4,
IF(AND(J125&lt;='CBSA Walk Groupings'!$B$5,J125&gt;'CBSA Walk Groupings'!$B$4),'CBSA Walk Groupings'!$A$5,
IF(J125&gt;'CBSA Walk Groupings'!$B$5,'CBSA Walk Groupings'!$A$6,"")))))</f>
        <v>2</v>
      </c>
      <c r="M125" s="72">
        <v>1</v>
      </c>
      <c r="N125" s="72">
        <v>7</v>
      </c>
    </row>
    <row r="126" spans="1:14" x14ac:dyDescent="0.25">
      <c r="A126" t="str">
        <f t="shared" si="1"/>
        <v>Bay County Transportation Planning Organization_2017</v>
      </c>
      <c r="B126" t="s">
        <v>135</v>
      </c>
      <c r="C126" s="49" t="s">
        <v>136</v>
      </c>
      <c r="D126">
        <v>2017</v>
      </c>
      <c r="E126" s="45">
        <v>180117</v>
      </c>
      <c r="F126" s="50">
        <v>81647</v>
      </c>
      <c r="G126" s="46">
        <v>483</v>
      </c>
      <c r="H126" s="46">
        <v>1098</v>
      </c>
      <c r="I126" s="47">
        <f>(G126/$F126)*100</f>
        <v>0.5915710313912329</v>
      </c>
      <c r="J126" s="47">
        <f>(H126/$F126)*100</f>
        <v>1.3448136490011882</v>
      </c>
      <c r="K126" s="48">
        <f>IF(I126&lt;='CBSA Bike Groupings'!$B$2,'CBSA Bike Groupings'!$A$2,
IF(AND(I126&lt;='CBSA Bike Groupings'!$B$3,I126&gt;'CBSA Bike Groupings'!$B$2),'CBSA Bike Groupings'!$A$3,
IF(AND(I126&lt;='CBSA Bike Groupings'!$B$4,I126&gt;'CBSA Bike Groupings'!$B$3),'CBSA Bike Groupings'!$A$4,
IF(AND(I126&lt;='CBSA Bike Groupings'!$B$5,I126&gt;'CBSA Bike Groupings'!$B$4),'CBSA Bike Groupings'!$A$5,
IF(I126&gt;'CBSA Bike Groupings'!$B$5,'CBSA Bike Groupings'!$A$6,"")))))</f>
        <v>3</v>
      </c>
      <c r="L126" s="48">
        <f>IF(J126&lt;='CBSA Walk Groupings'!$B$2,'CBSA Walk Groupings'!$A$2,
IF(AND(J126&lt;='CBSA Walk Groupings'!$B$3,J126&gt;'CBSA Walk Groupings'!$B$2),'CBSA Walk Groupings'!$A$3,
IF(AND(J126&lt;='CBSA Walk Groupings'!$B$4,J126&gt;'CBSA Walk Groupings'!$B$3),'CBSA Walk Groupings'!$A$4,
IF(AND(J126&lt;='CBSA Walk Groupings'!$B$5,J126&gt;'CBSA Walk Groupings'!$B$4),'CBSA Walk Groupings'!$A$5,
IF(J126&gt;'CBSA Walk Groupings'!$B$5,'CBSA Walk Groupings'!$A$6,"")))))</f>
        <v>2</v>
      </c>
      <c r="M126" s="72">
        <v>1</v>
      </c>
      <c r="N126" s="72">
        <v>10</v>
      </c>
    </row>
    <row r="127" spans="1:14" x14ac:dyDescent="0.25">
      <c r="A127" t="str">
        <f t="shared" si="1"/>
        <v>Belmont-Ohio-Marshall Transportation Study_2013</v>
      </c>
      <c r="B127" t="s">
        <v>137</v>
      </c>
      <c r="C127" s="49" t="s">
        <v>138</v>
      </c>
      <c r="D127">
        <v>2013</v>
      </c>
      <c r="E127" s="45">
        <v>146983.85514139145</v>
      </c>
      <c r="F127" s="50">
        <v>62311.862180436561</v>
      </c>
      <c r="G127" s="46">
        <v>97.999978493453426</v>
      </c>
      <c r="H127" s="46">
        <v>2070.0286061481702</v>
      </c>
      <c r="I127" s="47">
        <v>0.15727339075451593</v>
      </c>
      <c r="J127" s="47">
        <v>3.3220458091173475</v>
      </c>
      <c r="K127" s="48">
        <f>IF(I127&lt;='CBSA Bike Groupings'!$B$2,'CBSA Bike Groupings'!$A$2,
IF(AND(I127&lt;='CBSA Bike Groupings'!$B$3,I127&gt;'CBSA Bike Groupings'!$B$2),'CBSA Bike Groupings'!$A$3,
IF(AND(I127&lt;='CBSA Bike Groupings'!$B$4,I127&gt;'CBSA Bike Groupings'!$B$3),'CBSA Bike Groupings'!$A$4,
IF(AND(I127&lt;='CBSA Bike Groupings'!$B$5,I127&gt;'CBSA Bike Groupings'!$B$4),'CBSA Bike Groupings'!$A$5,
IF(I127&gt;'CBSA Bike Groupings'!$B$5,'CBSA Bike Groupings'!$A$6,"")))))</f>
        <v>1</v>
      </c>
      <c r="L127" s="48">
        <f>IF(J127&lt;='CBSA Walk Groupings'!$B$2,'CBSA Walk Groupings'!$A$2,
IF(AND(J127&lt;='CBSA Walk Groupings'!$B$3,J127&gt;'CBSA Walk Groupings'!$B$2),'CBSA Walk Groupings'!$A$3,
IF(AND(J127&lt;='CBSA Walk Groupings'!$B$4,J127&gt;'CBSA Walk Groupings'!$B$3),'CBSA Walk Groupings'!$A$4,
IF(AND(J127&lt;='CBSA Walk Groupings'!$B$5,J127&gt;'CBSA Walk Groupings'!$B$4),'CBSA Walk Groupings'!$A$5,
IF(J127&gt;'CBSA Walk Groupings'!$B$5,'CBSA Walk Groupings'!$A$6,"")))))</f>
        <v>5</v>
      </c>
      <c r="M127" s="72">
        <v>0</v>
      </c>
      <c r="N127" s="72">
        <v>4</v>
      </c>
    </row>
    <row r="128" spans="1:14" x14ac:dyDescent="0.25">
      <c r="A128" t="str">
        <f t="shared" si="1"/>
        <v>Belmont-Ohio-Marshall Transportation Study_2014</v>
      </c>
      <c r="B128" t="s">
        <v>137</v>
      </c>
      <c r="C128" s="49" t="s">
        <v>138</v>
      </c>
      <c r="D128">
        <v>2014</v>
      </c>
      <c r="E128" s="45">
        <v>146463.02334700114</v>
      </c>
      <c r="F128" s="50">
        <v>62024.995270140418</v>
      </c>
      <c r="G128" s="46">
        <v>78.999957835802761</v>
      </c>
      <c r="H128" s="46">
        <v>1988.9900379572412</v>
      </c>
      <c r="I128" s="47">
        <v>0.12736793850887126</v>
      </c>
      <c r="J128" s="47">
        <v>3.2067556463237086</v>
      </c>
      <c r="K128" s="48">
        <f>IF(I128&lt;='CBSA Bike Groupings'!$B$2,'CBSA Bike Groupings'!$A$2,
IF(AND(I128&lt;='CBSA Bike Groupings'!$B$3,I128&gt;'CBSA Bike Groupings'!$B$2),'CBSA Bike Groupings'!$A$3,
IF(AND(I128&lt;='CBSA Bike Groupings'!$B$4,I128&gt;'CBSA Bike Groupings'!$B$3),'CBSA Bike Groupings'!$A$4,
IF(AND(I128&lt;='CBSA Bike Groupings'!$B$5,I128&gt;'CBSA Bike Groupings'!$B$4),'CBSA Bike Groupings'!$A$5,
IF(I128&gt;'CBSA Bike Groupings'!$B$5,'CBSA Bike Groupings'!$A$6,"")))))</f>
        <v>1</v>
      </c>
      <c r="L128" s="48">
        <f>IF(J128&lt;='CBSA Walk Groupings'!$B$2,'CBSA Walk Groupings'!$A$2,
IF(AND(J128&lt;='CBSA Walk Groupings'!$B$3,J128&gt;'CBSA Walk Groupings'!$B$2),'CBSA Walk Groupings'!$A$3,
IF(AND(J128&lt;='CBSA Walk Groupings'!$B$4,J128&gt;'CBSA Walk Groupings'!$B$3),'CBSA Walk Groupings'!$A$4,
IF(AND(J128&lt;='CBSA Walk Groupings'!$B$5,J128&gt;'CBSA Walk Groupings'!$B$4),'CBSA Walk Groupings'!$A$5,
IF(J128&gt;'CBSA Walk Groupings'!$B$5,'CBSA Walk Groupings'!$A$6,"")))))</f>
        <v>5</v>
      </c>
      <c r="M128" s="72">
        <v>0</v>
      </c>
      <c r="N128" s="72">
        <v>0</v>
      </c>
    </row>
    <row r="129" spans="1:14" x14ac:dyDescent="0.25">
      <c r="A129" t="str">
        <f t="shared" si="1"/>
        <v>Belmont-Ohio-Marshall Transportation Study_2015</v>
      </c>
      <c r="B129" t="s">
        <v>137</v>
      </c>
      <c r="C129" s="49" t="s">
        <v>138</v>
      </c>
      <c r="D129">
        <v>2015</v>
      </c>
      <c r="E129" s="45">
        <v>145677.26360679476</v>
      </c>
      <c r="F129" s="50">
        <v>61954.772545864544</v>
      </c>
      <c r="G129" s="46">
        <v>69.000016767647963</v>
      </c>
      <c r="H129" s="46">
        <v>2182.9922205662224</v>
      </c>
      <c r="I129" s="47">
        <v>0.1113715924250515</v>
      </c>
      <c r="J129" s="47">
        <v>3.5235255184742602</v>
      </c>
      <c r="K129" s="48">
        <f>IF(I129&lt;='CBSA Bike Groupings'!$B$2,'CBSA Bike Groupings'!$A$2,
IF(AND(I129&lt;='CBSA Bike Groupings'!$B$3,I129&gt;'CBSA Bike Groupings'!$B$2),'CBSA Bike Groupings'!$A$3,
IF(AND(I129&lt;='CBSA Bike Groupings'!$B$4,I129&gt;'CBSA Bike Groupings'!$B$3),'CBSA Bike Groupings'!$A$4,
IF(AND(I129&lt;='CBSA Bike Groupings'!$B$5,I129&gt;'CBSA Bike Groupings'!$B$4),'CBSA Bike Groupings'!$A$5,
IF(I129&gt;'CBSA Bike Groupings'!$B$5,'CBSA Bike Groupings'!$A$6,"")))))</f>
        <v>1</v>
      </c>
      <c r="L129" s="48">
        <f>IF(J129&lt;='CBSA Walk Groupings'!$B$2,'CBSA Walk Groupings'!$A$2,
IF(AND(J129&lt;='CBSA Walk Groupings'!$B$3,J129&gt;'CBSA Walk Groupings'!$B$2),'CBSA Walk Groupings'!$A$3,
IF(AND(J129&lt;='CBSA Walk Groupings'!$B$4,J129&gt;'CBSA Walk Groupings'!$B$3),'CBSA Walk Groupings'!$A$4,
IF(AND(J129&lt;='CBSA Walk Groupings'!$B$5,J129&gt;'CBSA Walk Groupings'!$B$4),'CBSA Walk Groupings'!$A$5,
IF(J129&gt;'CBSA Walk Groupings'!$B$5,'CBSA Walk Groupings'!$A$6,"")))))</f>
        <v>5</v>
      </c>
      <c r="M129" s="72">
        <v>1</v>
      </c>
      <c r="N129" s="72">
        <v>1</v>
      </c>
    </row>
    <row r="130" spans="1:14" x14ac:dyDescent="0.25">
      <c r="A130" t="str">
        <f t="shared" si="1"/>
        <v>Belmont-Ohio-Marshall Transportation Study_2016</v>
      </c>
      <c r="B130" t="s">
        <v>137</v>
      </c>
      <c r="C130" s="49" t="s">
        <v>138</v>
      </c>
      <c r="D130">
        <v>2016</v>
      </c>
      <c r="E130" s="45">
        <v>144781.33676925531</v>
      </c>
      <c r="F130" s="50">
        <v>61800.780755918931</v>
      </c>
      <c r="G130" s="46">
        <v>74.000144012483247</v>
      </c>
      <c r="H130" s="46">
        <v>2274.0207638818979</v>
      </c>
      <c r="I130" s="47">
        <v>0.1197398206096222</v>
      </c>
      <c r="J130" s="47">
        <v>3.6795987624543156</v>
      </c>
      <c r="K130" s="48">
        <f>IF(I130&lt;='CBSA Bike Groupings'!$B$2,'CBSA Bike Groupings'!$A$2,
IF(AND(I130&lt;='CBSA Bike Groupings'!$B$3,I130&gt;'CBSA Bike Groupings'!$B$2),'CBSA Bike Groupings'!$A$3,
IF(AND(I130&lt;='CBSA Bike Groupings'!$B$4,I130&gt;'CBSA Bike Groupings'!$B$3),'CBSA Bike Groupings'!$A$4,
IF(AND(I130&lt;='CBSA Bike Groupings'!$B$5,I130&gt;'CBSA Bike Groupings'!$B$4),'CBSA Bike Groupings'!$A$5,
IF(I130&gt;'CBSA Bike Groupings'!$B$5,'CBSA Bike Groupings'!$A$6,"")))))</f>
        <v>1</v>
      </c>
      <c r="L130" s="48">
        <f>IF(J130&lt;='CBSA Walk Groupings'!$B$2,'CBSA Walk Groupings'!$A$2,
IF(AND(J130&lt;='CBSA Walk Groupings'!$B$3,J130&gt;'CBSA Walk Groupings'!$B$2),'CBSA Walk Groupings'!$A$3,
IF(AND(J130&lt;='CBSA Walk Groupings'!$B$4,J130&gt;'CBSA Walk Groupings'!$B$3),'CBSA Walk Groupings'!$A$4,
IF(AND(J130&lt;='CBSA Walk Groupings'!$B$5,J130&gt;'CBSA Walk Groupings'!$B$4),'CBSA Walk Groupings'!$A$5,
IF(J130&gt;'CBSA Walk Groupings'!$B$5,'CBSA Walk Groupings'!$A$6,"")))))</f>
        <v>5</v>
      </c>
      <c r="M130" s="72">
        <v>0</v>
      </c>
      <c r="N130" s="72">
        <v>2</v>
      </c>
    </row>
    <row r="131" spans="1:14" x14ac:dyDescent="0.25">
      <c r="A131" t="str">
        <f t="shared" ref="A131:A194" si="2">B131&amp;"_"&amp;D131</f>
        <v>Belmont-Ohio-Marshall Transportation Study_2017</v>
      </c>
      <c r="B131" t="s">
        <v>137</v>
      </c>
      <c r="C131" s="49" t="s">
        <v>138</v>
      </c>
      <c r="D131">
        <v>2017</v>
      </c>
      <c r="E131" s="45">
        <v>143802</v>
      </c>
      <c r="F131" s="50">
        <v>60870</v>
      </c>
      <c r="G131" s="46">
        <v>44</v>
      </c>
      <c r="H131" s="46">
        <v>2163</v>
      </c>
      <c r="I131" s="47">
        <f>(G131/$F131)*100</f>
        <v>7.2285197962871695E-2</v>
      </c>
      <c r="J131" s="47">
        <f>(H131/$F131)*100</f>
        <v>3.5534746180384427</v>
      </c>
      <c r="K131" s="48">
        <f>IF(I131&lt;='CBSA Bike Groupings'!$B$2,'CBSA Bike Groupings'!$A$2,
IF(AND(I131&lt;='CBSA Bike Groupings'!$B$3,I131&gt;'CBSA Bike Groupings'!$B$2),'CBSA Bike Groupings'!$A$3,
IF(AND(I131&lt;='CBSA Bike Groupings'!$B$4,I131&gt;'CBSA Bike Groupings'!$B$3),'CBSA Bike Groupings'!$A$4,
IF(AND(I131&lt;='CBSA Bike Groupings'!$B$5,I131&gt;'CBSA Bike Groupings'!$B$4),'CBSA Bike Groupings'!$A$5,
IF(I131&gt;'CBSA Bike Groupings'!$B$5,'CBSA Bike Groupings'!$A$6,"")))))</f>
        <v>1</v>
      </c>
      <c r="L131" s="48">
        <f>IF(J131&lt;='CBSA Walk Groupings'!$B$2,'CBSA Walk Groupings'!$A$2,
IF(AND(J131&lt;='CBSA Walk Groupings'!$B$3,J131&gt;'CBSA Walk Groupings'!$B$2),'CBSA Walk Groupings'!$A$3,
IF(AND(J131&lt;='CBSA Walk Groupings'!$B$4,J131&gt;'CBSA Walk Groupings'!$B$3),'CBSA Walk Groupings'!$A$4,
IF(AND(J131&lt;='CBSA Walk Groupings'!$B$5,J131&gt;'CBSA Walk Groupings'!$B$4),'CBSA Walk Groupings'!$A$5,
IF(J131&gt;'CBSA Walk Groupings'!$B$5,'CBSA Walk Groupings'!$A$6,"")))))</f>
        <v>5</v>
      </c>
      <c r="M131" s="72">
        <v>0</v>
      </c>
      <c r="N131" s="72">
        <v>2</v>
      </c>
    </row>
    <row r="132" spans="1:14" x14ac:dyDescent="0.25">
      <c r="A132" t="str">
        <f t="shared" si="2"/>
        <v>Bend MPO_2013</v>
      </c>
      <c r="B132" t="s">
        <v>139</v>
      </c>
      <c r="C132" s="49" t="s">
        <v>102</v>
      </c>
      <c r="D132">
        <v>2013</v>
      </c>
      <c r="E132" s="45">
        <v>64494.916308745087</v>
      </c>
      <c r="F132" s="50">
        <v>29945.271766410759</v>
      </c>
      <c r="G132" s="46">
        <v>622.55189462024009</v>
      </c>
      <c r="H132" s="46">
        <v>1086.6687435304102</v>
      </c>
      <c r="I132" s="47">
        <v>2.0789655858743914</v>
      </c>
      <c r="J132" s="47">
        <v>3.6288491619211589</v>
      </c>
      <c r="K132" s="48">
        <f>IF(I132&lt;='CBSA Bike Groupings'!$B$2,'CBSA Bike Groupings'!$A$2,
IF(AND(I132&lt;='CBSA Bike Groupings'!$B$3,I132&gt;'CBSA Bike Groupings'!$B$2),'CBSA Bike Groupings'!$A$3,
IF(AND(I132&lt;='CBSA Bike Groupings'!$B$4,I132&gt;'CBSA Bike Groupings'!$B$3),'CBSA Bike Groupings'!$A$4,
IF(AND(I132&lt;='CBSA Bike Groupings'!$B$5,I132&gt;'CBSA Bike Groupings'!$B$4),'CBSA Bike Groupings'!$A$5,
IF(I132&gt;'CBSA Bike Groupings'!$B$5,'CBSA Bike Groupings'!$A$6,"")))))</f>
        <v>5</v>
      </c>
      <c r="L132" s="48">
        <f>IF(J132&lt;='CBSA Walk Groupings'!$B$2,'CBSA Walk Groupings'!$A$2,
IF(AND(J132&lt;='CBSA Walk Groupings'!$B$3,J132&gt;'CBSA Walk Groupings'!$B$2),'CBSA Walk Groupings'!$A$3,
IF(AND(J132&lt;='CBSA Walk Groupings'!$B$4,J132&gt;'CBSA Walk Groupings'!$B$3),'CBSA Walk Groupings'!$A$4,
IF(AND(J132&lt;='CBSA Walk Groupings'!$B$5,J132&gt;'CBSA Walk Groupings'!$B$4),'CBSA Walk Groupings'!$A$5,
IF(J132&gt;'CBSA Walk Groupings'!$B$5,'CBSA Walk Groupings'!$A$6,"")))))</f>
        <v>5</v>
      </c>
      <c r="M132" s="72">
        <v>0</v>
      </c>
      <c r="N132" s="72">
        <v>0</v>
      </c>
    </row>
    <row r="133" spans="1:14" x14ac:dyDescent="0.25">
      <c r="A133" t="str">
        <f t="shared" si="2"/>
        <v>Bend MPO_2014</v>
      </c>
      <c r="B133" t="s">
        <v>139</v>
      </c>
      <c r="C133" s="49" t="s">
        <v>102</v>
      </c>
      <c r="D133">
        <v>2014</v>
      </c>
      <c r="E133" s="45">
        <v>65606.415189650681</v>
      </c>
      <c r="F133" s="50">
        <v>31137.601241428172</v>
      </c>
      <c r="G133" s="46">
        <v>675.11874099877923</v>
      </c>
      <c r="H133" s="46">
        <v>1065.1773270125</v>
      </c>
      <c r="I133" s="47">
        <v>2.168178389093578</v>
      </c>
      <c r="J133" s="47">
        <v>3.4208715011588482</v>
      </c>
      <c r="K133" s="48">
        <f>IF(I133&lt;='CBSA Bike Groupings'!$B$2,'CBSA Bike Groupings'!$A$2,
IF(AND(I133&lt;='CBSA Bike Groupings'!$B$3,I133&gt;'CBSA Bike Groupings'!$B$2),'CBSA Bike Groupings'!$A$3,
IF(AND(I133&lt;='CBSA Bike Groupings'!$B$4,I133&gt;'CBSA Bike Groupings'!$B$3),'CBSA Bike Groupings'!$A$4,
IF(AND(I133&lt;='CBSA Bike Groupings'!$B$5,I133&gt;'CBSA Bike Groupings'!$B$4),'CBSA Bike Groupings'!$A$5,
IF(I133&gt;'CBSA Bike Groupings'!$B$5,'CBSA Bike Groupings'!$A$6,"")))))</f>
        <v>5</v>
      </c>
      <c r="L133" s="48">
        <f>IF(J133&lt;='CBSA Walk Groupings'!$B$2,'CBSA Walk Groupings'!$A$2,
IF(AND(J133&lt;='CBSA Walk Groupings'!$B$3,J133&gt;'CBSA Walk Groupings'!$B$2),'CBSA Walk Groupings'!$A$3,
IF(AND(J133&lt;='CBSA Walk Groupings'!$B$4,J133&gt;'CBSA Walk Groupings'!$B$3),'CBSA Walk Groupings'!$A$4,
IF(AND(J133&lt;='CBSA Walk Groupings'!$B$5,J133&gt;'CBSA Walk Groupings'!$B$4),'CBSA Walk Groupings'!$A$5,
IF(J133&gt;'CBSA Walk Groupings'!$B$5,'CBSA Walk Groupings'!$A$6,"")))))</f>
        <v>5</v>
      </c>
      <c r="M133" s="72">
        <v>0</v>
      </c>
      <c r="N133" s="72">
        <v>0</v>
      </c>
    </row>
    <row r="134" spans="1:14" x14ac:dyDescent="0.25">
      <c r="A134" t="str">
        <f t="shared" si="2"/>
        <v>Bend MPO_2015</v>
      </c>
      <c r="B134" t="s">
        <v>139</v>
      </c>
      <c r="C134" s="49" t="s">
        <v>102</v>
      </c>
      <c r="D134">
        <v>2015</v>
      </c>
      <c r="E134" s="45">
        <v>67293.596833511081</v>
      </c>
      <c r="F134" s="50">
        <v>32532.272337033912</v>
      </c>
      <c r="G134" s="46">
        <v>969.39617020025253</v>
      </c>
      <c r="H134" s="46">
        <v>1177.4840977240901</v>
      </c>
      <c r="I134" s="47">
        <v>2.9797985217796072</v>
      </c>
      <c r="J134" s="47">
        <v>3.6194339132703992</v>
      </c>
      <c r="K134" s="48">
        <f>IF(I134&lt;='CBSA Bike Groupings'!$B$2,'CBSA Bike Groupings'!$A$2,
IF(AND(I134&lt;='CBSA Bike Groupings'!$B$3,I134&gt;'CBSA Bike Groupings'!$B$2),'CBSA Bike Groupings'!$A$3,
IF(AND(I134&lt;='CBSA Bike Groupings'!$B$4,I134&gt;'CBSA Bike Groupings'!$B$3),'CBSA Bike Groupings'!$A$4,
IF(AND(I134&lt;='CBSA Bike Groupings'!$B$5,I134&gt;'CBSA Bike Groupings'!$B$4),'CBSA Bike Groupings'!$A$5,
IF(I134&gt;'CBSA Bike Groupings'!$B$5,'CBSA Bike Groupings'!$A$6,"")))))</f>
        <v>5</v>
      </c>
      <c r="L134" s="48">
        <f>IF(J134&lt;='CBSA Walk Groupings'!$B$2,'CBSA Walk Groupings'!$A$2,
IF(AND(J134&lt;='CBSA Walk Groupings'!$B$3,J134&gt;'CBSA Walk Groupings'!$B$2),'CBSA Walk Groupings'!$A$3,
IF(AND(J134&lt;='CBSA Walk Groupings'!$B$4,J134&gt;'CBSA Walk Groupings'!$B$3),'CBSA Walk Groupings'!$A$4,
IF(AND(J134&lt;='CBSA Walk Groupings'!$B$5,J134&gt;'CBSA Walk Groupings'!$B$4),'CBSA Walk Groupings'!$A$5,
IF(J134&gt;'CBSA Walk Groupings'!$B$5,'CBSA Walk Groupings'!$A$6,"")))))</f>
        <v>5</v>
      </c>
      <c r="M134" s="72">
        <v>0</v>
      </c>
      <c r="N134" s="72">
        <v>1</v>
      </c>
    </row>
    <row r="135" spans="1:14" x14ac:dyDescent="0.25">
      <c r="A135" t="str">
        <f t="shared" si="2"/>
        <v>Bend MPO_2016</v>
      </c>
      <c r="B135" t="s">
        <v>139</v>
      </c>
      <c r="C135" s="49" t="s">
        <v>102</v>
      </c>
      <c r="D135">
        <v>2016</v>
      </c>
      <c r="E135" s="45">
        <v>70222.882692243642</v>
      </c>
      <c r="F135" s="50">
        <v>34127.170873147777</v>
      </c>
      <c r="G135" s="46">
        <v>1146.2987346625214</v>
      </c>
      <c r="H135" s="46">
        <v>1227.6346885609435</v>
      </c>
      <c r="I135" s="47">
        <v>3.3589034934169177</v>
      </c>
      <c r="J135" s="47">
        <v>3.5972354495018544</v>
      </c>
      <c r="K135" s="48">
        <f>IF(I135&lt;='CBSA Bike Groupings'!$B$2,'CBSA Bike Groupings'!$A$2,
IF(AND(I135&lt;='CBSA Bike Groupings'!$B$3,I135&gt;'CBSA Bike Groupings'!$B$2),'CBSA Bike Groupings'!$A$3,
IF(AND(I135&lt;='CBSA Bike Groupings'!$B$4,I135&gt;'CBSA Bike Groupings'!$B$3),'CBSA Bike Groupings'!$A$4,
IF(AND(I135&lt;='CBSA Bike Groupings'!$B$5,I135&gt;'CBSA Bike Groupings'!$B$4),'CBSA Bike Groupings'!$A$5,
IF(I135&gt;'CBSA Bike Groupings'!$B$5,'CBSA Bike Groupings'!$A$6,"")))))</f>
        <v>5</v>
      </c>
      <c r="L135" s="48">
        <f>IF(J135&lt;='CBSA Walk Groupings'!$B$2,'CBSA Walk Groupings'!$A$2,
IF(AND(J135&lt;='CBSA Walk Groupings'!$B$3,J135&gt;'CBSA Walk Groupings'!$B$2),'CBSA Walk Groupings'!$A$3,
IF(AND(J135&lt;='CBSA Walk Groupings'!$B$4,J135&gt;'CBSA Walk Groupings'!$B$3),'CBSA Walk Groupings'!$A$4,
IF(AND(J135&lt;='CBSA Walk Groupings'!$B$5,J135&gt;'CBSA Walk Groupings'!$B$4),'CBSA Walk Groupings'!$A$5,
IF(J135&gt;'CBSA Walk Groupings'!$B$5,'CBSA Walk Groupings'!$A$6,"")))))</f>
        <v>5</v>
      </c>
      <c r="M135" s="72">
        <v>0</v>
      </c>
      <c r="N135" s="72">
        <v>3</v>
      </c>
    </row>
    <row r="136" spans="1:14" x14ac:dyDescent="0.25">
      <c r="A136" t="str">
        <f t="shared" si="2"/>
        <v>Bend MPO_2017</v>
      </c>
      <c r="B136" t="s">
        <v>139</v>
      </c>
      <c r="C136" s="49" t="s">
        <v>102</v>
      </c>
      <c r="D136">
        <v>2017</v>
      </c>
      <c r="E136" s="45">
        <v>72297</v>
      </c>
      <c r="F136" s="50">
        <v>36068</v>
      </c>
      <c r="G136" s="46">
        <v>1068</v>
      </c>
      <c r="H136" s="46">
        <v>1423</v>
      </c>
      <c r="I136" s="47">
        <f>(G136/$F136)*100</f>
        <v>2.9610735277808584</v>
      </c>
      <c r="J136" s="47">
        <f>(H136/$F136)*100</f>
        <v>3.9453254962847955</v>
      </c>
      <c r="K136" s="48">
        <f>IF(I136&lt;='CBSA Bike Groupings'!$B$2,'CBSA Bike Groupings'!$A$2,
IF(AND(I136&lt;='CBSA Bike Groupings'!$B$3,I136&gt;'CBSA Bike Groupings'!$B$2),'CBSA Bike Groupings'!$A$3,
IF(AND(I136&lt;='CBSA Bike Groupings'!$B$4,I136&gt;'CBSA Bike Groupings'!$B$3),'CBSA Bike Groupings'!$A$4,
IF(AND(I136&lt;='CBSA Bike Groupings'!$B$5,I136&gt;'CBSA Bike Groupings'!$B$4),'CBSA Bike Groupings'!$A$5,
IF(I136&gt;'CBSA Bike Groupings'!$B$5,'CBSA Bike Groupings'!$A$6,"")))))</f>
        <v>5</v>
      </c>
      <c r="L136" s="48">
        <f>IF(J136&lt;='CBSA Walk Groupings'!$B$2,'CBSA Walk Groupings'!$A$2,
IF(AND(J136&lt;='CBSA Walk Groupings'!$B$3,J136&gt;'CBSA Walk Groupings'!$B$2),'CBSA Walk Groupings'!$A$3,
IF(AND(J136&lt;='CBSA Walk Groupings'!$B$4,J136&gt;'CBSA Walk Groupings'!$B$3),'CBSA Walk Groupings'!$A$4,
IF(AND(J136&lt;='CBSA Walk Groupings'!$B$5,J136&gt;'CBSA Walk Groupings'!$B$4),'CBSA Walk Groupings'!$A$5,
IF(J136&gt;'CBSA Walk Groupings'!$B$5,'CBSA Walk Groupings'!$A$6,"")))))</f>
        <v>5</v>
      </c>
      <c r="M136" s="72">
        <v>1</v>
      </c>
      <c r="N136" s="72">
        <v>1</v>
      </c>
    </row>
    <row r="137" spans="1:14" x14ac:dyDescent="0.25">
      <c r="A137" t="str">
        <f t="shared" si="2"/>
        <v>Berkshire MPO_2013</v>
      </c>
      <c r="B137" t="s">
        <v>140</v>
      </c>
      <c r="C137" s="49" t="s">
        <v>141</v>
      </c>
      <c r="D137">
        <v>2013</v>
      </c>
      <c r="E137" s="45">
        <v>130541.08591406219</v>
      </c>
      <c r="F137" s="50">
        <v>60241.141329357721</v>
      </c>
      <c r="G137" s="46">
        <v>440.00024997585882</v>
      </c>
      <c r="H137" s="46">
        <v>3120.997105907029</v>
      </c>
      <c r="I137" s="47">
        <v>0.7303982631574587</v>
      </c>
      <c r="J137" s="47">
        <v>5.1808399327023578</v>
      </c>
      <c r="K137" s="48">
        <f>IF(I137&lt;='CBSA Bike Groupings'!$B$2,'CBSA Bike Groupings'!$A$2,
IF(AND(I137&lt;='CBSA Bike Groupings'!$B$3,I137&gt;'CBSA Bike Groupings'!$B$2),'CBSA Bike Groupings'!$A$3,
IF(AND(I137&lt;='CBSA Bike Groupings'!$B$4,I137&gt;'CBSA Bike Groupings'!$B$3),'CBSA Bike Groupings'!$A$4,
IF(AND(I137&lt;='CBSA Bike Groupings'!$B$5,I137&gt;'CBSA Bike Groupings'!$B$4),'CBSA Bike Groupings'!$A$5,
IF(I137&gt;'CBSA Bike Groupings'!$B$5,'CBSA Bike Groupings'!$A$6,"")))))</f>
        <v>4</v>
      </c>
      <c r="L137" s="48">
        <f>IF(J137&lt;='CBSA Walk Groupings'!$B$2,'CBSA Walk Groupings'!$A$2,
IF(AND(J137&lt;='CBSA Walk Groupings'!$B$3,J137&gt;'CBSA Walk Groupings'!$B$2),'CBSA Walk Groupings'!$A$3,
IF(AND(J137&lt;='CBSA Walk Groupings'!$B$4,J137&gt;'CBSA Walk Groupings'!$B$3),'CBSA Walk Groupings'!$A$4,
IF(AND(J137&lt;='CBSA Walk Groupings'!$B$5,J137&gt;'CBSA Walk Groupings'!$B$4),'CBSA Walk Groupings'!$A$5,
IF(J137&gt;'CBSA Walk Groupings'!$B$5,'CBSA Walk Groupings'!$A$6,"")))))</f>
        <v>5</v>
      </c>
      <c r="M137" s="72">
        <v>0</v>
      </c>
      <c r="N137" s="72">
        <v>2</v>
      </c>
    </row>
    <row r="138" spans="1:14" x14ac:dyDescent="0.25">
      <c r="A138" t="str">
        <f t="shared" si="2"/>
        <v>Berkshire MPO_2014</v>
      </c>
      <c r="B138" t="s">
        <v>140</v>
      </c>
      <c r="C138" s="49" t="s">
        <v>141</v>
      </c>
      <c r="D138">
        <v>2014</v>
      </c>
      <c r="E138" s="45">
        <v>130060.04466732655</v>
      </c>
      <c r="F138" s="50">
        <v>60735.082511072316</v>
      </c>
      <c r="G138" s="46">
        <v>325.00099118771004</v>
      </c>
      <c r="H138" s="46">
        <v>3272.9864027313783</v>
      </c>
      <c r="I138" s="47">
        <v>0.53511245519171025</v>
      </c>
      <c r="J138" s="47">
        <v>5.3889552255645592</v>
      </c>
      <c r="K138" s="48">
        <f>IF(I138&lt;='CBSA Bike Groupings'!$B$2,'CBSA Bike Groupings'!$A$2,
IF(AND(I138&lt;='CBSA Bike Groupings'!$B$3,I138&gt;'CBSA Bike Groupings'!$B$2),'CBSA Bike Groupings'!$A$3,
IF(AND(I138&lt;='CBSA Bike Groupings'!$B$4,I138&gt;'CBSA Bike Groupings'!$B$3),'CBSA Bike Groupings'!$A$4,
IF(AND(I138&lt;='CBSA Bike Groupings'!$B$5,I138&gt;'CBSA Bike Groupings'!$B$4),'CBSA Bike Groupings'!$A$5,
IF(I138&gt;'CBSA Bike Groupings'!$B$5,'CBSA Bike Groupings'!$A$6,"")))))</f>
        <v>3</v>
      </c>
      <c r="L138" s="48">
        <f>IF(J138&lt;='CBSA Walk Groupings'!$B$2,'CBSA Walk Groupings'!$A$2,
IF(AND(J138&lt;='CBSA Walk Groupings'!$B$3,J138&gt;'CBSA Walk Groupings'!$B$2),'CBSA Walk Groupings'!$A$3,
IF(AND(J138&lt;='CBSA Walk Groupings'!$B$4,J138&gt;'CBSA Walk Groupings'!$B$3),'CBSA Walk Groupings'!$A$4,
IF(AND(J138&lt;='CBSA Walk Groupings'!$B$5,J138&gt;'CBSA Walk Groupings'!$B$4),'CBSA Walk Groupings'!$A$5,
IF(J138&gt;'CBSA Walk Groupings'!$B$5,'CBSA Walk Groupings'!$A$6,"")))))</f>
        <v>5</v>
      </c>
      <c r="M138" s="72">
        <v>0</v>
      </c>
      <c r="N138" s="72">
        <v>1</v>
      </c>
    </row>
    <row r="139" spans="1:14" x14ac:dyDescent="0.25">
      <c r="A139" t="str">
        <f t="shared" si="2"/>
        <v>Berkshire MPO_2015</v>
      </c>
      <c r="B139" t="s">
        <v>140</v>
      </c>
      <c r="C139" s="49" t="s">
        <v>141</v>
      </c>
      <c r="D139">
        <v>2015</v>
      </c>
      <c r="E139" s="45">
        <v>129284.0056737127</v>
      </c>
      <c r="F139" s="50">
        <v>61313.023287386233</v>
      </c>
      <c r="G139" s="46">
        <v>279.00254973190721</v>
      </c>
      <c r="H139" s="46">
        <v>3380.9885528438713</v>
      </c>
      <c r="I139" s="47">
        <v>0.45504614643477492</v>
      </c>
      <c r="J139" s="47">
        <v>5.5143073552196418</v>
      </c>
      <c r="K139" s="48">
        <f>IF(I139&lt;='CBSA Bike Groupings'!$B$2,'CBSA Bike Groupings'!$A$2,
IF(AND(I139&lt;='CBSA Bike Groupings'!$B$3,I139&gt;'CBSA Bike Groupings'!$B$2),'CBSA Bike Groupings'!$A$3,
IF(AND(I139&lt;='CBSA Bike Groupings'!$B$4,I139&gt;'CBSA Bike Groupings'!$B$3),'CBSA Bike Groupings'!$A$4,
IF(AND(I139&lt;='CBSA Bike Groupings'!$B$5,I139&gt;'CBSA Bike Groupings'!$B$4),'CBSA Bike Groupings'!$A$5,
IF(I139&gt;'CBSA Bike Groupings'!$B$5,'CBSA Bike Groupings'!$A$6,"")))))</f>
        <v>3</v>
      </c>
      <c r="L139" s="48">
        <f>IF(J139&lt;='CBSA Walk Groupings'!$B$2,'CBSA Walk Groupings'!$A$2,
IF(AND(J139&lt;='CBSA Walk Groupings'!$B$3,J139&gt;'CBSA Walk Groupings'!$B$2),'CBSA Walk Groupings'!$A$3,
IF(AND(J139&lt;='CBSA Walk Groupings'!$B$4,J139&gt;'CBSA Walk Groupings'!$B$3),'CBSA Walk Groupings'!$A$4,
IF(AND(J139&lt;='CBSA Walk Groupings'!$B$5,J139&gt;'CBSA Walk Groupings'!$B$4),'CBSA Walk Groupings'!$A$5,
IF(J139&gt;'CBSA Walk Groupings'!$B$5,'CBSA Walk Groupings'!$A$6,"")))))</f>
        <v>5</v>
      </c>
      <c r="M139" s="72">
        <v>0</v>
      </c>
      <c r="N139" s="72">
        <v>2</v>
      </c>
    </row>
    <row r="140" spans="1:14" x14ac:dyDescent="0.25">
      <c r="A140" t="str">
        <f t="shared" si="2"/>
        <v>Berkshire MPO_2016</v>
      </c>
      <c r="B140" t="s">
        <v>140</v>
      </c>
      <c r="C140" s="49" t="s">
        <v>141</v>
      </c>
      <c r="D140">
        <v>2016</v>
      </c>
      <c r="E140" s="45">
        <v>128558.36001803576</v>
      </c>
      <c r="F140" s="50">
        <v>62116.763285441368</v>
      </c>
      <c r="G140" s="46">
        <v>162.00847315295545</v>
      </c>
      <c r="H140" s="46">
        <v>3846.8729577851532</v>
      </c>
      <c r="I140" s="47">
        <v>0.26081280572924864</v>
      </c>
      <c r="J140" s="47">
        <v>6.1929707124433593</v>
      </c>
      <c r="K140" s="48">
        <f>IF(I140&lt;='CBSA Bike Groupings'!$B$2,'CBSA Bike Groupings'!$A$2,
IF(AND(I140&lt;='CBSA Bike Groupings'!$B$3,I140&gt;'CBSA Bike Groupings'!$B$2),'CBSA Bike Groupings'!$A$3,
IF(AND(I140&lt;='CBSA Bike Groupings'!$B$4,I140&gt;'CBSA Bike Groupings'!$B$3),'CBSA Bike Groupings'!$A$4,
IF(AND(I140&lt;='CBSA Bike Groupings'!$B$5,I140&gt;'CBSA Bike Groupings'!$B$4),'CBSA Bike Groupings'!$A$5,
IF(I140&gt;'CBSA Bike Groupings'!$B$5,'CBSA Bike Groupings'!$A$6,"")))))</f>
        <v>2</v>
      </c>
      <c r="L140" s="48">
        <f>IF(J140&lt;='CBSA Walk Groupings'!$B$2,'CBSA Walk Groupings'!$A$2,
IF(AND(J140&lt;='CBSA Walk Groupings'!$B$3,J140&gt;'CBSA Walk Groupings'!$B$2),'CBSA Walk Groupings'!$A$3,
IF(AND(J140&lt;='CBSA Walk Groupings'!$B$4,J140&gt;'CBSA Walk Groupings'!$B$3),'CBSA Walk Groupings'!$A$4,
IF(AND(J140&lt;='CBSA Walk Groupings'!$B$5,J140&gt;'CBSA Walk Groupings'!$B$4),'CBSA Walk Groupings'!$A$5,
IF(J140&gt;'CBSA Walk Groupings'!$B$5,'CBSA Walk Groupings'!$A$6,"")))))</f>
        <v>5</v>
      </c>
      <c r="M140" s="72">
        <v>0</v>
      </c>
      <c r="N140" s="72">
        <v>3</v>
      </c>
    </row>
    <row r="141" spans="1:14" x14ac:dyDescent="0.25">
      <c r="A141" t="str">
        <f t="shared" si="2"/>
        <v>Berkshire MPO_2017</v>
      </c>
      <c r="B141" t="s">
        <v>140</v>
      </c>
      <c r="C141" s="49" t="s">
        <v>141</v>
      </c>
      <c r="D141">
        <v>2017</v>
      </c>
      <c r="E141" s="45">
        <v>127747</v>
      </c>
      <c r="F141" s="50">
        <v>62596</v>
      </c>
      <c r="G141" s="46">
        <v>216</v>
      </c>
      <c r="H141" s="46">
        <v>3730</v>
      </c>
      <c r="I141" s="47">
        <f>(G141/$F141)*100</f>
        <v>0.34506997252220589</v>
      </c>
      <c r="J141" s="47">
        <f>(H141/$F141)*100</f>
        <v>5.9588472106843886</v>
      </c>
      <c r="K141" s="48">
        <f>IF(I141&lt;='CBSA Bike Groupings'!$B$2,'CBSA Bike Groupings'!$A$2,
IF(AND(I141&lt;='CBSA Bike Groupings'!$B$3,I141&gt;'CBSA Bike Groupings'!$B$2),'CBSA Bike Groupings'!$A$3,
IF(AND(I141&lt;='CBSA Bike Groupings'!$B$4,I141&gt;'CBSA Bike Groupings'!$B$3),'CBSA Bike Groupings'!$A$4,
IF(AND(I141&lt;='CBSA Bike Groupings'!$B$5,I141&gt;'CBSA Bike Groupings'!$B$4),'CBSA Bike Groupings'!$A$5,
IF(I141&gt;'CBSA Bike Groupings'!$B$5,'CBSA Bike Groupings'!$A$6,"")))))</f>
        <v>2</v>
      </c>
      <c r="L141" s="48">
        <f>IF(J141&lt;='CBSA Walk Groupings'!$B$2,'CBSA Walk Groupings'!$A$2,
IF(AND(J141&lt;='CBSA Walk Groupings'!$B$3,J141&gt;'CBSA Walk Groupings'!$B$2),'CBSA Walk Groupings'!$A$3,
IF(AND(J141&lt;='CBSA Walk Groupings'!$B$4,J141&gt;'CBSA Walk Groupings'!$B$3),'CBSA Walk Groupings'!$A$4,
IF(AND(J141&lt;='CBSA Walk Groupings'!$B$5,J141&gt;'CBSA Walk Groupings'!$B$4),'CBSA Walk Groupings'!$A$5,
IF(J141&gt;'CBSA Walk Groupings'!$B$5,'CBSA Walk Groupings'!$A$6,"")))))</f>
        <v>5</v>
      </c>
      <c r="M141" s="72">
        <v>1</v>
      </c>
      <c r="N141" s="72">
        <v>1</v>
      </c>
    </row>
    <row r="142" spans="1:14" x14ac:dyDescent="0.25">
      <c r="A142" t="str">
        <f t="shared" si="2"/>
        <v>Binghamton Metropolitan Transportation Study_2013</v>
      </c>
      <c r="B142" t="s">
        <v>142</v>
      </c>
      <c r="C142" s="49" t="s">
        <v>97</v>
      </c>
      <c r="D142">
        <v>2013</v>
      </c>
      <c r="E142" s="45">
        <v>220823.66619222611</v>
      </c>
      <c r="F142" s="50">
        <v>98305.349989220835</v>
      </c>
      <c r="G142" s="46">
        <v>258.9715688326923</v>
      </c>
      <c r="H142" s="46">
        <v>3734.3649436413352</v>
      </c>
      <c r="I142" s="47">
        <v>0.26343588508772764</v>
      </c>
      <c r="J142" s="47">
        <v>3.7987402964851937</v>
      </c>
      <c r="K142" s="48">
        <f>IF(I142&lt;='CBSA Bike Groupings'!$B$2,'CBSA Bike Groupings'!$A$2,
IF(AND(I142&lt;='CBSA Bike Groupings'!$B$3,I142&gt;'CBSA Bike Groupings'!$B$2),'CBSA Bike Groupings'!$A$3,
IF(AND(I142&lt;='CBSA Bike Groupings'!$B$4,I142&gt;'CBSA Bike Groupings'!$B$3),'CBSA Bike Groupings'!$A$4,
IF(AND(I142&lt;='CBSA Bike Groupings'!$B$5,I142&gt;'CBSA Bike Groupings'!$B$4),'CBSA Bike Groupings'!$A$5,
IF(I142&gt;'CBSA Bike Groupings'!$B$5,'CBSA Bike Groupings'!$A$6,"")))))</f>
        <v>2</v>
      </c>
      <c r="L142" s="48">
        <f>IF(J142&lt;='CBSA Walk Groupings'!$B$2,'CBSA Walk Groupings'!$A$2,
IF(AND(J142&lt;='CBSA Walk Groupings'!$B$3,J142&gt;'CBSA Walk Groupings'!$B$2),'CBSA Walk Groupings'!$A$3,
IF(AND(J142&lt;='CBSA Walk Groupings'!$B$4,J142&gt;'CBSA Walk Groupings'!$B$3),'CBSA Walk Groupings'!$A$4,
IF(AND(J142&lt;='CBSA Walk Groupings'!$B$5,J142&gt;'CBSA Walk Groupings'!$B$4),'CBSA Walk Groupings'!$A$5,
IF(J142&gt;'CBSA Walk Groupings'!$B$5,'CBSA Walk Groupings'!$A$6,"")))))</f>
        <v>5</v>
      </c>
      <c r="M142" s="72">
        <v>1</v>
      </c>
      <c r="N142" s="72">
        <v>2</v>
      </c>
    </row>
    <row r="143" spans="1:14" x14ac:dyDescent="0.25">
      <c r="A143" t="str">
        <f t="shared" si="2"/>
        <v>Binghamton Metropolitan Transportation Study_2014</v>
      </c>
      <c r="B143" t="s">
        <v>142</v>
      </c>
      <c r="C143" s="49" t="s">
        <v>97</v>
      </c>
      <c r="D143">
        <v>2014</v>
      </c>
      <c r="E143" s="45">
        <v>219967.15697517197</v>
      </c>
      <c r="F143" s="50">
        <v>96985.883562005096</v>
      </c>
      <c r="G143" s="46">
        <v>352.97608157194423</v>
      </c>
      <c r="H143" s="46">
        <v>3625.8768190533156</v>
      </c>
      <c r="I143" s="47">
        <v>0.36394583274201886</v>
      </c>
      <c r="J143" s="47">
        <v>3.738561413151654</v>
      </c>
      <c r="K143" s="48">
        <f>IF(I143&lt;='CBSA Bike Groupings'!$B$2,'CBSA Bike Groupings'!$A$2,
IF(AND(I143&lt;='CBSA Bike Groupings'!$B$3,I143&gt;'CBSA Bike Groupings'!$B$2),'CBSA Bike Groupings'!$A$3,
IF(AND(I143&lt;='CBSA Bike Groupings'!$B$4,I143&gt;'CBSA Bike Groupings'!$B$3),'CBSA Bike Groupings'!$A$4,
IF(AND(I143&lt;='CBSA Bike Groupings'!$B$5,I143&gt;'CBSA Bike Groupings'!$B$4),'CBSA Bike Groupings'!$A$5,
IF(I143&gt;'CBSA Bike Groupings'!$B$5,'CBSA Bike Groupings'!$A$6,"")))))</f>
        <v>3</v>
      </c>
      <c r="L143" s="48">
        <f>IF(J143&lt;='CBSA Walk Groupings'!$B$2,'CBSA Walk Groupings'!$A$2,
IF(AND(J143&lt;='CBSA Walk Groupings'!$B$3,J143&gt;'CBSA Walk Groupings'!$B$2),'CBSA Walk Groupings'!$A$3,
IF(AND(J143&lt;='CBSA Walk Groupings'!$B$4,J143&gt;'CBSA Walk Groupings'!$B$3),'CBSA Walk Groupings'!$A$4,
IF(AND(J143&lt;='CBSA Walk Groupings'!$B$5,J143&gt;'CBSA Walk Groupings'!$B$4),'CBSA Walk Groupings'!$A$5,
IF(J143&gt;'CBSA Walk Groupings'!$B$5,'CBSA Walk Groupings'!$A$6,"")))))</f>
        <v>5</v>
      </c>
      <c r="M143" s="72">
        <v>0</v>
      </c>
      <c r="N143" s="72">
        <v>3</v>
      </c>
    </row>
    <row r="144" spans="1:14" x14ac:dyDescent="0.25">
      <c r="A144" t="str">
        <f t="shared" si="2"/>
        <v>Binghamton Metropolitan Transportation Study_2015</v>
      </c>
      <c r="B144" t="s">
        <v>142</v>
      </c>
      <c r="C144" s="49" t="s">
        <v>97</v>
      </c>
      <c r="D144">
        <v>2015</v>
      </c>
      <c r="E144" s="45">
        <v>219262.48550859568</v>
      </c>
      <c r="F144" s="50">
        <v>97504.094399442198</v>
      </c>
      <c r="G144" s="46">
        <v>373.98208166276675</v>
      </c>
      <c r="H144" s="46">
        <v>3944.280945471171</v>
      </c>
      <c r="I144" s="47">
        <v>0.3835552588496286</v>
      </c>
      <c r="J144" s="47">
        <v>4.0452464788942599</v>
      </c>
      <c r="K144" s="48">
        <f>IF(I144&lt;='CBSA Bike Groupings'!$B$2,'CBSA Bike Groupings'!$A$2,
IF(AND(I144&lt;='CBSA Bike Groupings'!$B$3,I144&gt;'CBSA Bike Groupings'!$B$2),'CBSA Bike Groupings'!$A$3,
IF(AND(I144&lt;='CBSA Bike Groupings'!$B$4,I144&gt;'CBSA Bike Groupings'!$B$3),'CBSA Bike Groupings'!$A$4,
IF(AND(I144&lt;='CBSA Bike Groupings'!$B$5,I144&gt;'CBSA Bike Groupings'!$B$4),'CBSA Bike Groupings'!$A$5,
IF(I144&gt;'CBSA Bike Groupings'!$B$5,'CBSA Bike Groupings'!$A$6,"")))))</f>
        <v>3</v>
      </c>
      <c r="L144" s="48">
        <f>IF(J144&lt;='CBSA Walk Groupings'!$B$2,'CBSA Walk Groupings'!$A$2,
IF(AND(J144&lt;='CBSA Walk Groupings'!$B$3,J144&gt;'CBSA Walk Groupings'!$B$2),'CBSA Walk Groupings'!$A$3,
IF(AND(J144&lt;='CBSA Walk Groupings'!$B$4,J144&gt;'CBSA Walk Groupings'!$B$3),'CBSA Walk Groupings'!$A$4,
IF(AND(J144&lt;='CBSA Walk Groupings'!$B$5,J144&gt;'CBSA Walk Groupings'!$B$4),'CBSA Walk Groupings'!$A$5,
IF(J144&gt;'CBSA Walk Groupings'!$B$5,'CBSA Walk Groupings'!$A$6,"")))))</f>
        <v>5</v>
      </c>
      <c r="M144" s="72">
        <v>0</v>
      </c>
      <c r="N144" s="72">
        <v>4</v>
      </c>
    </row>
    <row r="145" spans="1:14" x14ac:dyDescent="0.25">
      <c r="A145" t="str">
        <f t="shared" si="2"/>
        <v>Binghamton Metropolitan Transportation Study_2016</v>
      </c>
      <c r="B145" t="s">
        <v>142</v>
      </c>
      <c r="C145" s="49" t="s">
        <v>97</v>
      </c>
      <c r="D145">
        <v>2016</v>
      </c>
      <c r="E145" s="45">
        <v>218112.00820773421</v>
      </c>
      <c r="F145" s="50">
        <v>96703.343237973313</v>
      </c>
      <c r="G145" s="46">
        <v>383.97667264600636</v>
      </c>
      <c r="H145" s="46">
        <v>3883.0548111336871</v>
      </c>
      <c r="I145" s="47">
        <v>0.39706659541345307</v>
      </c>
      <c r="J145" s="47">
        <v>4.0154297474266594</v>
      </c>
      <c r="K145" s="48">
        <f>IF(I145&lt;='CBSA Bike Groupings'!$B$2,'CBSA Bike Groupings'!$A$2,
IF(AND(I145&lt;='CBSA Bike Groupings'!$B$3,I145&gt;'CBSA Bike Groupings'!$B$2),'CBSA Bike Groupings'!$A$3,
IF(AND(I145&lt;='CBSA Bike Groupings'!$B$4,I145&gt;'CBSA Bike Groupings'!$B$3),'CBSA Bike Groupings'!$A$4,
IF(AND(I145&lt;='CBSA Bike Groupings'!$B$5,I145&gt;'CBSA Bike Groupings'!$B$4),'CBSA Bike Groupings'!$A$5,
IF(I145&gt;'CBSA Bike Groupings'!$B$5,'CBSA Bike Groupings'!$A$6,"")))))</f>
        <v>3</v>
      </c>
      <c r="L145" s="48">
        <f>IF(J145&lt;='CBSA Walk Groupings'!$B$2,'CBSA Walk Groupings'!$A$2,
IF(AND(J145&lt;='CBSA Walk Groupings'!$B$3,J145&gt;'CBSA Walk Groupings'!$B$2),'CBSA Walk Groupings'!$A$3,
IF(AND(J145&lt;='CBSA Walk Groupings'!$B$4,J145&gt;'CBSA Walk Groupings'!$B$3),'CBSA Walk Groupings'!$A$4,
IF(AND(J145&lt;='CBSA Walk Groupings'!$B$5,J145&gt;'CBSA Walk Groupings'!$B$4),'CBSA Walk Groupings'!$A$5,
IF(J145&gt;'CBSA Walk Groupings'!$B$5,'CBSA Walk Groupings'!$A$6,"")))))</f>
        <v>5</v>
      </c>
      <c r="M145" s="72">
        <v>0</v>
      </c>
      <c r="N145" s="72">
        <v>4</v>
      </c>
    </row>
    <row r="146" spans="1:14" x14ac:dyDescent="0.25">
      <c r="A146" t="str">
        <f t="shared" si="2"/>
        <v>Binghamton Metropolitan Transportation Study_2017</v>
      </c>
      <c r="B146" t="s">
        <v>142</v>
      </c>
      <c r="C146" s="49" t="s">
        <v>97</v>
      </c>
      <c r="D146">
        <v>2017</v>
      </c>
      <c r="E146" s="45">
        <v>216568</v>
      </c>
      <c r="F146" s="50">
        <v>95487</v>
      </c>
      <c r="G146" s="46">
        <v>344</v>
      </c>
      <c r="H146" s="46">
        <v>3441</v>
      </c>
      <c r="I146" s="47">
        <f>(G146/$F146)*100</f>
        <v>0.36025846450302135</v>
      </c>
      <c r="J146" s="47">
        <f>(H146/$F146)*100</f>
        <v>3.60363190800842</v>
      </c>
      <c r="K146" s="48">
        <f>IF(I146&lt;='CBSA Bike Groupings'!$B$2,'CBSA Bike Groupings'!$A$2,
IF(AND(I146&lt;='CBSA Bike Groupings'!$B$3,I146&gt;'CBSA Bike Groupings'!$B$2),'CBSA Bike Groupings'!$A$3,
IF(AND(I146&lt;='CBSA Bike Groupings'!$B$4,I146&gt;'CBSA Bike Groupings'!$B$3),'CBSA Bike Groupings'!$A$4,
IF(AND(I146&lt;='CBSA Bike Groupings'!$B$5,I146&gt;'CBSA Bike Groupings'!$B$4),'CBSA Bike Groupings'!$A$5,
IF(I146&gt;'CBSA Bike Groupings'!$B$5,'CBSA Bike Groupings'!$A$6,"")))))</f>
        <v>3</v>
      </c>
      <c r="L146" s="48">
        <f>IF(J146&lt;='CBSA Walk Groupings'!$B$2,'CBSA Walk Groupings'!$A$2,
IF(AND(J146&lt;='CBSA Walk Groupings'!$B$3,J146&gt;'CBSA Walk Groupings'!$B$2),'CBSA Walk Groupings'!$A$3,
IF(AND(J146&lt;='CBSA Walk Groupings'!$B$4,J146&gt;'CBSA Walk Groupings'!$B$3),'CBSA Walk Groupings'!$A$4,
IF(AND(J146&lt;='CBSA Walk Groupings'!$B$5,J146&gt;'CBSA Walk Groupings'!$B$4),'CBSA Walk Groupings'!$A$5,
IF(J146&gt;'CBSA Walk Groupings'!$B$5,'CBSA Walk Groupings'!$A$6,"")))))</f>
        <v>5</v>
      </c>
      <c r="M146" s="72">
        <v>0</v>
      </c>
      <c r="N146" s="72">
        <v>2</v>
      </c>
    </row>
    <row r="147" spans="1:14" x14ac:dyDescent="0.25">
      <c r="A147" t="str">
        <f t="shared" si="2"/>
        <v>Birmingham MPO_2013</v>
      </c>
      <c r="B147" t="s">
        <v>143</v>
      </c>
      <c r="C147" s="49" t="s">
        <v>125</v>
      </c>
      <c r="D147">
        <v>2013</v>
      </c>
      <c r="E147" s="45">
        <v>911101.02078580309</v>
      </c>
      <c r="F147" s="50">
        <v>407013.06583165226</v>
      </c>
      <c r="G147" s="46">
        <v>363.0109269001731</v>
      </c>
      <c r="H147" s="46">
        <v>4477.4084919317247</v>
      </c>
      <c r="I147" s="47">
        <v>8.9189010716014899E-2</v>
      </c>
      <c r="J147" s="47">
        <v>1.1000650514211401</v>
      </c>
      <c r="K147" s="48">
        <f>IF(I147&lt;='CBSA Bike Groupings'!$B$2,'CBSA Bike Groupings'!$A$2,
IF(AND(I147&lt;='CBSA Bike Groupings'!$B$3,I147&gt;'CBSA Bike Groupings'!$B$2),'CBSA Bike Groupings'!$A$3,
IF(AND(I147&lt;='CBSA Bike Groupings'!$B$4,I147&gt;'CBSA Bike Groupings'!$B$3),'CBSA Bike Groupings'!$A$4,
IF(AND(I147&lt;='CBSA Bike Groupings'!$B$5,I147&gt;'CBSA Bike Groupings'!$B$4),'CBSA Bike Groupings'!$A$5,
IF(I147&gt;'CBSA Bike Groupings'!$B$5,'CBSA Bike Groupings'!$A$6,"")))))</f>
        <v>1</v>
      </c>
      <c r="L147" s="48">
        <f>IF(J147&lt;='CBSA Walk Groupings'!$B$2,'CBSA Walk Groupings'!$A$2,
IF(AND(J147&lt;='CBSA Walk Groupings'!$B$3,J147&gt;'CBSA Walk Groupings'!$B$2),'CBSA Walk Groupings'!$A$3,
IF(AND(J147&lt;='CBSA Walk Groupings'!$B$4,J147&gt;'CBSA Walk Groupings'!$B$3),'CBSA Walk Groupings'!$A$4,
IF(AND(J147&lt;='CBSA Walk Groupings'!$B$5,J147&gt;'CBSA Walk Groupings'!$B$4),'CBSA Walk Groupings'!$A$5,
IF(J147&gt;'CBSA Walk Groupings'!$B$5,'CBSA Walk Groupings'!$A$6,"")))))</f>
        <v>1</v>
      </c>
      <c r="M147" s="72">
        <v>0</v>
      </c>
      <c r="N147" s="72">
        <v>10</v>
      </c>
    </row>
    <row r="148" spans="1:14" x14ac:dyDescent="0.25">
      <c r="A148" t="str">
        <f t="shared" si="2"/>
        <v>Birmingham MPO_2014</v>
      </c>
      <c r="B148" t="s">
        <v>143</v>
      </c>
      <c r="C148" s="49" t="s">
        <v>125</v>
      </c>
      <c r="D148">
        <v>2014</v>
      </c>
      <c r="E148" s="45">
        <v>914433.48950441764</v>
      </c>
      <c r="F148" s="50">
        <v>407980.49889512709</v>
      </c>
      <c r="G148" s="46">
        <v>461.00887810640273</v>
      </c>
      <c r="H148" s="46">
        <v>4325.293276018183</v>
      </c>
      <c r="I148" s="47">
        <v>0.11299777301976063</v>
      </c>
      <c r="J148" s="47">
        <v>1.0601715738207418</v>
      </c>
      <c r="K148" s="48">
        <f>IF(I148&lt;='CBSA Bike Groupings'!$B$2,'CBSA Bike Groupings'!$A$2,
IF(AND(I148&lt;='CBSA Bike Groupings'!$B$3,I148&gt;'CBSA Bike Groupings'!$B$2),'CBSA Bike Groupings'!$A$3,
IF(AND(I148&lt;='CBSA Bike Groupings'!$B$4,I148&gt;'CBSA Bike Groupings'!$B$3),'CBSA Bike Groupings'!$A$4,
IF(AND(I148&lt;='CBSA Bike Groupings'!$B$5,I148&gt;'CBSA Bike Groupings'!$B$4),'CBSA Bike Groupings'!$A$5,
IF(I148&gt;'CBSA Bike Groupings'!$B$5,'CBSA Bike Groupings'!$A$6,"")))))</f>
        <v>1</v>
      </c>
      <c r="L148" s="48">
        <f>IF(J148&lt;='CBSA Walk Groupings'!$B$2,'CBSA Walk Groupings'!$A$2,
IF(AND(J148&lt;='CBSA Walk Groupings'!$B$3,J148&gt;'CBSA Walk Groupings'!$B$2),'CBSA Walk Groupings'!$A$3,
IF(AND(J148&lt;='CBSA Walk Groupings'!$B$4,J148&gt;'CBSA Walk Groupings'!$B$3),'CBSA Walk Groupings'!$A$4,
IF(AND(J148&lt;='CBSA Walk Groupings'!$B$5,J148&gt;'CBSA Walk Groupings'!$B$4),'CBSA Walk Groupings'!$A$5,
IF(J148&gt;'CBSA Walk Groupings'!$B$5,'CBSA Walk Groupings'!$A$6,"")))))</f>
        <v>1</v>
      </c>
      <c r="M148" s="72">
        <v>0</v>
      </c>
      <c r="N148" s="72">
        <v>17</v>
      </c>
    </row>
    <row r="149" spans="1:14" x14ac:dyDescent="0.25">
      <c r="A149" t="str">
        <f t="shared" si="2"/>
        <v>Birmingham MPO_2015</v>
      </c>
      <c r="B149" t="s">
        <v>143</v>
      </c>
      <c r="C149" s="49" t="s">
        <v>125</v>
      </c>
      <c r="D149">
        <v>2015</v>
      </c>
      <c r="E149" s="45">
        <v>916597.74807738385</v>
      </c>
      <c r="F149" s="50">
        <v>412138.0099757681</v>
      </c>
      <c r="G149" s="46">
        <v>484.00705436219482</v>
      </c>
      <c r="H149" s="46">
        <v>4418.921753869794</v>
      </c>
      <c r="I149" s="47">
        <v>0.11743810147252672</v>
      </c>
      <c r="J149" s="47">
        <v>1.0721946646293574</v>
      </c>
      <c r="K149" s="48">
        <f>IF(I149&lt;='CBSA Bike Groupings'!$B$2,'CBSA Bike Groupings'!$A$2,
IF(AND(I149&lt;='CBSA Bike Groupings'!$B$3,I149&gt;'CBSA Bike Groupings'!$B$2),'CBSA Bike Groupings'!$A$3,
IF(AND(I149&lt;='CBSA Bike Groupings'!$B$4,I149&gt;'CBSA Bike Groupings'!$B$3),'CBSA Bike Groupings'!$A$4,
IF(AND(I149&lt;='CBSA Bike Groupings'!$B$5,I149&gt;'CBSA Bike Groupings'!$B$4),'CBSA Bike Groupings'!$A$5,
IF(I149&gt;'CBSA Bike Groupings'!$B$5,'CBSA Bike Groupings'!$A$6,"")))))</f>
        <v>1</v>
      </c>
      <c r="L149" s="48">
        <f>IF(J149&lt;='CBSA Walk Groupings'!$B$2,'CBSA Walk Groupings'!$A$2,
IF(AND(J149&lt;='CBSA Walk Groupings'!$B$3,J149&gt;'CBSA Walk Groupings'!$B$2),'CBSA Walk Groupings'!$A$3,
IF(AND(J149&lt;='CBSA Walk Groupings'!$B$4,J149&gt;'CBSA Walk Groupings'!$B$3),'CBSA Walk Groupings'!$A$4,
IF(AND(J149&lt;='CBSA Walk Groupings'!$B$5,J149&gt;'CBSA Walk Groupings'!$B$4),'CBSA Walk Groupings'!$A$5,
IF(J149&gt;'CBSA Walk Groupings'!$B$5,'CBSA Walk Groupings'!$A$6,"")))))</f>
        <v>1</v>
      </c>
      <c r="M149" s="72">
        <v>1</v>
      </c>
      <c r="N149" s="72">
        <v>17</v>
      </c>
    </row>
    <row r="150" spans="1:14" x14ac:dyDescent="0.25">
      <c r="A150" t="str">
        <f t="shared" si="2"/>
        <v>Birmingham MPO_2016</v>
      </c>
      <c r="B150" t="s">
        <v>143</v>
      </c>
      <c r="C150" s="49" t="s">
        <v>125</v>
      </c>
      <c r="D150">
        <v>2016</v>
      </c>
      <c r="E150" s="45">
        <v>919760.74170262553</v>
      </c>
      <c r="F150" s="50">
        <v>417699.44696262397</v>
      </c>
      <c r="G150" s="46">
        <v>498.00819001203695</v>
      </c>
      <c r="H150" s="46">
        <v>4493.5867299058837</v>
      </c>
      <c r="I150" s="47">
        <v>0.11922644227407825</v>
      </c>
      <c r="J150" s="47">
        <v>1.0757942732703625</v>
      </c>
      <c r="K150" s="48">
        <f>IF(I150&lt;='CBSA Bike Groupings'!$B$2,'CBSA Bike Groupings'!$A$2,
IF(AND(I150&lt;='CBSA Bike Groupings'!$B$3,I150&gt;'CBSA Bike Groupings'!$B$2),'CBSA Bike Groupings'!$A$3,
IF(AND(I150&lt;='CBSA Bike Groupings'!$B$4,I150&gt;'CBSA Bike Groupings'!$B$3),'CBSA Bike Groupings'!$A$4,
IF(AND(I150&lt;='CBSA Bike Groupings'!$B$5,I150&gt;'CBSA Bike Groupings'!$B$4),'CBSA Bike Groupings'!$A$5,
IF(I150&gt;'CBSA Bike Groupings'!$B$5,'CBSA Bike Groupings'!$A$6,"")))))</f>
        <v>1</v>
      </c>
      <c r="L150" s="48">
        <f>IF(J150&lt;='CBSA Walk Groupings'!$B$2,'CBSA Walk Groupings'!$A$2,
IF(AND(J150&lt;='CBSA Walk Groupings'!$B$3,J150&gt;'CBSA Walk Groupings'!$B$2),'CBSA Walk Groupings'!$A$3,
IF(AND(J150&lt;='CBSA Walk Groupings'!$B$4,J150&gt;'CBSA Walk Groupings'!$B$3),'CBSA Walk Groupings'!$A$4,
IF(AND(J150&lt;='CBSA Walk Groupings'!$B$5,J150&gt;'CBSA Walk Groupings'!$B$4),'CBSA Walk Groupings'!$A$5,
IF(J150&gt;'CBSA Walk Groupings'!$B$5,'CBSA Walk Groupings'!$A$6,"")))))</f>
        <v>1</v>
      </c>
      <c r="M150" s="72">
        <v>1</v>
      </c>
      <c r="N150" s="72">
        <v>15</v>
      </c>
    </row>
    <row r="151" spans="1:14" x14ac:dyDescent="0.25">
      <c r="A151" t="str">
        <f t="shared" si="2"/>
        <v>Birmingham MPO_2017</v>
      </c>
      <c r="B151" t="s">
        <v>143</v>
      </c>
      <c r="C151" s="49" t="s">
        <v>125</v>
      </c>
      <c r="D151">
        <v>2017</v>
      </c>
      <c r="E151" s="45">
        <v>922921</v>
      </c>
      <c r="F151" s="50">
        <v>422543</v>
      </c>
      <c r="G151" s="46">
        <v>477</v>
      </c>
      <c r="H151" s="46">
        <v>4877</v>
      </c>
      <c r="I151" s="47">
        <f>(G151/$F151)*100</f>
        <v>0.11288791909935794</v>
      </c>
      <c r="J151" s="47">
        <f>(H151/$F151)*100</f>
        <v>1.1542020575420726</v>
      </c>
      <c r="K151" s="48">
        <f>IF(I151&lt;='CBSA Bike Groupings'!$B$2,'CBSA Bike Groupings'!$A$2,
IF(AND(I151&lt;='CBSA Bike Groupings'!$B$3,I151&gt;'CBSA Bike Groupings'!$B$2),'CBSA Bike Groupings'!$A$3,
IF(AND(I151&lt;='CBSA Bike Groupings'!$B$4,I151&gt;'CBSA Bike Groupings'!$B$3),'CBSA Bike Groupings'!$A$4,
IF(AND(I151&lt;='CBSA Bike Groupings'!$B$5,I151&gt;'CBSA Bike Groupings'!$B$4),'CBSA Bike Groupings'!$A$5,
IF(I151&gt;'CBSA Bike Groupings'!$B$5,'CBSA Bike Groupings'!$A$6,"")))))</f>
        <v>1</v>
      </c>
      <c r="L151" s="48">
        <f>IF(J151&lt;='CBSA Walk Groupings'!$B$2,'CBSA Walk Groupings'!$A$2,
IF(AND(J151&lt;='CBSA Walk Groupings'!$B$3,J151&gt;'CBSA Walk Groupings'!$B$2),'CBSA Walk Groupings'!$A$3,
IF(AND(J151&lt;='CBSA Walk Groupings'!$B$4,J151&gt;'CBSA Walk Groupings'!$B$3),'CBSA Walk Groupings'!$A$4,
IF(AND(J151&lt;='CBSA Walk Groupings'!$B$5,J151&gt;'CBSA Walk Groupings'!$B$4),'CBSA Walk Groupings'!$A$5,
IF(J151&gt;'CBSA Walk Groupings'!$B$5,'CBSA Walk Groupings'!$A$6,"")))))</f>
        <v>1</v>
      </c>
      <c r="M151" s="72">
        <v>1</v>
      </c>
      <c r="N151" s="72">
        <v>23</v>
      </c>
    </row>
    <row r="152" spans="1:14" x14ac:dyDescent="0.25">
      <c r="A152" t="str">
        <f t="shared" si="2"/>
        <v>Bismarck-Mandan MPO_2013</v>
      </c>
      <c r="B152" t="s">
        <v>144</v>
      </c>
      <c r="C152" s="49" t="s">
        <v>145</v>
      </c>
      <c r="D152">
        <v>2013</v>
      </c>
      <c r="E152" s="45">
        <v>97791.717770629431</v>
      </c>
      <c r="F152" s="50">
        <v>54432.492558884478</v>
      </c>
      <c r="G152" s="46">
        <v>277.0134328256965</v>
      </c>
      <c r="H152" s="46">
        <v>1030.2329361198158</v>
      </c>
      <c r="I152" s="47">
        <v>0.50891190133545028</v>
      </c>
      <c r="J152" s="47">
        <v>1.8926800660567233</v>
      </c>
      <c r="K152" s="48">
        <f>IF(I152&lt;='CBSA Bike Groupings'!$B$2,'CBSA Bike Groupings'!$A$2,
IF(AND(I152&lt;='CBSA Bike Groupings'!$B$3,I152&gt;'CBSA Bike Groupings'!$B$2),'CBSA Bike Groupings'!$A$3,
IF(AND(I152&lt;='CBSA Bike Groupings'!$B$4,I152&gt;'CBSA Bike Groupings'!$B$3),'CBSA Bike Groupings'!$A$4,
IF(AND(I152&lt;='CBSA Bike Groupings'!$B$5,I152&gt;'CBSA Bike Groupings'!$B$4),'CBSA Bike Groupings'!$A$5,
IF(I152&gt;'CBSA Bike Groupings'!$B$5,'CBSA Bike Groupings'!$A$6,"")))))</f>
        <v>3</v>
      </c>
      <c r="L152" s="48">
        <f>IF(J152&lt;='CBSA Walk Groupings'!$B$2,'CBSA Walk Groupings'!$A$2,
IF(AND(J152&lt;='CBSA Walk Groupings'!$B$3,J152&gt;'CBSA Walk Groupings'!$B$2),'CBSA Walk Groupings'!$A$3,
IF(AND(J152&lt;='CBSA Walk Groupings'!$B$4,J152&gt;'CBSA Walk Groupings'!$B$3),'CBSA Walk Groupings'!$A$4,
IF(AND(J152&lt;='CBSA Walk Groupings'!$B$5,J152&gt;'CBSA Walk Groupings'!$B$4),'CBSA Walk Groupings'!$A$5,
IF(J152&gt;'CBSA Walk Groupings'!$B$5,'CBSA Walk Groupings'!$A$6,"")))))</f>
        <v>3</v>
      </c>
      <c r="M152" s="72">
        <v>0</v>
      </c>
      <c r="N152" s="72">
        <v>0</v>
      </c>
    </row>
    <row r="153" spans="1:14" x14ac:dyDescent="0.25">
      <c r="A153" t="str">
        <f t="shared" si="2"/>
        <v>Bismarck-Mandan MPO_2014</v>
      </c>
      <c r="B153" t="s">
        <v>144</v>
      </c>
      <c r="C153" s="49" t="s">
        <v>145</v>
      </c>
      <c r="D153">
        <v>2014</v>
      </c>
      <c r="E153" s="45">
        <v>100157.24528960361</v>
      </c>
      <c r="F153" s="50">
        <v>55379.293865639818</v>
      </c>
      <c r="G153" s="46">
        <v>315.31686212529149</v>
      </c>
      <c r="H153" s="46">
        <v>982.4632858057347</v>
      </c>
      <c r="I153" s="47">
        <v>0.5693768195930905</v>
      </c>
      <c r="J153" s="47">
        <v>1.7740625010303819</v>
      </c>
      <c r="K153" s="48">
        <f>IF(I153&lt;='CBSA Bike Groupings'!$B$2,'CBSA Bike Groupings'!$A$2,
IF(AND(I153&lt;='CBSA Bike Groupings'!$B$3,I153&gt;'CBSA Bike Groupings'!$B$2),'CBSA Bike Groupings'!$A$3,
IF(AND(I153&lt;='CBSA Bike Groupings'!$B$4,I153&gt;'CBSA Bike Groupings'!$B$3),'CBSA Bike Groupings'!$A$4,
IF(AND(I153&lt;='CBSA Bike Groupings'!$B$5,I153&gt;'CBSA Bike Groupings'!$B$4),'CBSA Bike Groupings'!$A$5,
IF(I153&gt;'CBSA Bike Groupings'!$B$5,'CBSA Bike Groupings'!$A$6,"")))))</f>
        <v>3</v>
      </c>
      <c r="L153" s="48">
        <f>IF(J153&lt;='CBSA Walk Groupings'!$B$2,'CBSA Walk Groupings'!$A$2,
IF(AND(J153&lt;='CBSA Walk Groupings'!$B$3,J153&gt;'CBSA Walk Groupings'!$B$2),'CBSA Walk Groupings'!$A$3,
IF(AND(J153&lt;='CBSA Walk Groupings'!$B$4,J153&gt;'CBSA Walk Groupings'!$B$3),'CBSA Walk Groupings'!$A$4,
IF(AND(J153&lt;='CBSA Walk Groupings'!$B$5,J153&gt;'CBSA Walk Groupings'!$B$4),'CBSA Walk Groupings'!$A$5,
IF(J153&gt;'CBSA Walk Groupings'!$B$5,'CBSA Walk Groupings'!$A$6,"")))))</f>
        <v>2</v>
      </c>
      <c r="M153" s="72">
        <v>0</v>
      </c>
      <c r="N153" s="72">
        <v>0</v>
      </c>
    </row>
    <row r="154" spans="1:14" x14ac:dyDescent="0.25">
      <c r="A154" t="str">
        <f t="shared" si="2"/>
        <v>Bismarck-Mandan MPO_2015</v>
      </c>
      <c r="B154" t="s">
        <v>144</v>
      </c>
      <c r="C154" s="49" t="s">
        <v>145</v>
      </c>
      <c r="D154">
        <v>2015</v>
      </c>
      <c r="E154" s="45">
        <v>102750.4814532431</v>
      </c>
      <c r="F154" s="50">
        <v>57077.124412187964</v>
      </c>
      <c r="G154" s="46">
        <v>254.05861794464261</v>
      </c>
      <c r="H154" s="46">
        <v>1121.4478049807994</v>
      </c>
      <c r="I154" s="47">
        <v>0.44511460687811416</v>
      </c>
      <c r="J154" s="47">
        <v>1.9647938058024013</v>
      </c>
      <c r="K154" s="48">
        <f>IF(I154&lt;='CBSA Bike Groupings'!$B$2,'CBSA Bike Groupings'!$A$2,
IF(AND(I154&lt;='CBSA Bike Groupings'!$B$3,I154&gt;'CBSA Bike Groupings'!$B$2),'CBSA Bike Groupings'!$A$3,
IF(AND(I154&lt;='CBSA Bike Groupings'!$B$4,I154&gt;'CBSA Bike Groupings'!$B$3),'CBSA Bike Groupings'!$A$4,
IF(AND(I154&lt;='CBSA Bike Groupings'!$B$5,I154&gt;'CBSA Bike Groupings'!$B$4),'CBSA Bike Groupings'!$A$5,
IF(I154&gt;'CBSA Bike Groupings'!$B$5,'CBSA Bike Groupings'!$A$6,"")))))</f>
        <v>3</v>
      </c>
      <c r="L154" s="48">
        <f>IF(J154&lt;='CBSA Walk Groupings'!$B$2,'CBSA Walk Groupings'!$A$2,
IF(AND(J154&lt;='CBSA Walk Groupings'!$B$3,J154&gt;'CBSA Walk Groupings'!$B$2),'CBSA Walk Groupings'!$A$3,
IF(AND(J154&lt;='CBSA Walk Groupings'!$B$4,J154&gt;'CBSA Walk Groupings'!$B$3),'CBSA Walk Groupings'!$A$4,
IF(AND(J154&lt;='CBSA Walk Groupings'!$B$5,J154&gt;'CBSA Walk Groupings'!$B$4),'CBSA Walk Groupings'!$A$5,
IF(J154&gt;'CBSA Walk Groupings'!$B$5,'CBSA Walk Groupings'!$A$6,"")))))</f>
        <v>3</v>
      </c>
      <c r="M154" s="72">
        <v>0</v>
      </c>
      <c r="N154" s="72">
        <v>1</v>
      </c>
    </row>
    <row r="155" spans="1:14" x14ac:dyDescent="0.25">
      <c r="A155" t="str">
        <f t="shared" si="2"/>
        <v>Bismarck-Mandan MPO_2016</v>
      </c>
      <c r="B155" t="s">
        <v>144</v>
      </c>
      <c r="C155" s="49" t="s">
        <v>145</v>
      </c>
      <c r="D155">
        <v>2016</v>
      </c>
      <c r="E155" s="45">
        <v>105396.88694827755</v>
      </c>
      <c r="F155" s="50">
        <v>58532.170361897683</v>
      </c>
      <c r="G155" s="46">
        <v>205.24352482515334</v>
      </c>
      <c r="H155" s="46">
        <v>922.63619222413706</v>
      </c>
      <c r="I155" s="47">
        <v>0.35065080203955568</v>
      </c>
      <c r="J155" s="47">
        <v>1.576289050140433</v>
      </c>
      <c r="K155" s="48">
        <f>IF(I155&lt;='CBSA Bike Groupings'!$B$2,'CBSA Bike Groupings'!$A$2,
IF(AND(I155&lt;='CBSA Bike Groupings'!$B$3,I155&gt;'CBSA Bike Groupings'!$B$2),'CBSA Bike Groupings'!$A$3,
IF(AND(I155&lt;='CBSA Bike Groupings'!$B$4,I155&gt;'CBSA Bike Groupings'!$B$3),'CBSA Bike Groupings'!$A$4,
IF(AND(I155&lt;='CBSA Bike Groupings'!$B$5,I155&gt;'CBSA Bike Groupings'!$B$4),'CBSA Bike Groupings'!$A$5,
IF(I155&gt;'CBSA Bike Groupings'!$B$5,'CBSA Bike Groupings'!$A$6,"")))))</f>
        <v>3</v>
      </c>
      <c r="L155" s="48">
        <f>IF(J155&lt;='CBSA Walk Groupings'!$B$2,'CBSA Walk Groupings'!$A$2,
IF(AND(J155&lt;='CBSA Walk Groupings'!$B$3,J155&gt;'CBSA Walk Groupings'!$B$2),'CBSA Walk Groupings'!$A$3,
IF(AND(J155&lt;='CBSA Walk Groupings'!$B$4,J155&gt;'CBSA Walk Groupings'!$B$3),'CBSA Walk Groupings'!$A$4,
IF(AND(J155&lt;='CBSA Walk Groupings'!$B$5,J155&gt;'CBSA Walk Groupings'!$B$4),'CBSA Walk Groupings'!$A$5,
IF(J155&gt;'CBSA Walk Groupings'!$B$5,'CBSA Walk Groupings'!$A$6,"")))))</f>
        <v>2</v>
      </c>
      <c r="M155" s="72">
        <v>0</v>
      </c>
      <c r="N155" s="72">
        <v>0</v>
      </c>
    </row>
    <row r="156" spans="1:14" x14ac:dyDescent="0.25">
      <c r="A156" t="str">
        <f t="shared" si="2"/>
        <v>Bismarck-Mandan MPO_2017</v>
      </c>
      <c r="B156" t="s">
        <v>144</v>
      </c>
      <c r="C156" s="49" t="s">
        <v>145</v>
      </c>
      <c r="D156">
        <v>2017</v>
      </c>
      <c r="E156" s="45">
        <v>107737</v>
      </c>
      <c r="F156" s="50">
        <v>59518</v>
      </c>
      <c r="G156" s="46">
        <v>159</v>
      </c>
      <c r="H156" s="46">
        <v>761</v>
      </c>
      <c r="I156" s="47">
        <f>(G156/$F156)*100</f>
        <v>0.26714607345676938</v>
      </c>
      <c r="J156" s="47">
        <f>(H156/$F156)*100</f>
        <v>1.2786047918276824</v>
      </c>
      <c r="K156" s="48">
        <f>IF(I156&lt;='CBSA Bike Groupings'!$B$2,'CBSA Bike Groupings'!$A$2,
IF(AND(I156&lt;='CBSA Bike Groupings'!$B$3,I156&gt;'CBSA Bike Groupings'!$B$2),'CBSA Bike Groupings'!$A$3,
IF(AND(I156&lt;='CBSA Bike Groupings'!$B$4,I156&gt;'CBSA Bike Groupings'!$B$3),'CBSA Bike Groupings'!$A$4,
IF(AND(I156&lt;='CBSA Bike Groupings'!$B$5,I156&gt;'CBSA Bike Groupings'!$B$4),'CBSA Bike Groupings'!$A$5,
IF(I156&gt;'CBSA Bike Groupings'!$B$5,'CBSA Bike Groupings'!$A$6,"")))))</f>
        <v>2</v>
      </c>
      <c r="L156" s="48">
        <f>IF(J156&lt;='CBSA Walk Groupings'!$B$2,'CBSA Walk Groupings'!$A$2,
IF(AND(J156&lt;='CBSA Walk Groupings'!$B$3,J156&gt;'CBSA Walk Groupings'!$B$2),'CBSA Walk Groupings'!$A$3,
IF(AND(J156&lt;='CBSA Walk Groupings'!$B$4,J156&gt;'CBSA Walk Groupings'!$B$3),'CBSA Walk Groupings'!$A$4,
IF(AND(J156&lt;='CBSA Walk Groupings'!$B$5,J156&gt;'CBSA Walk Groupings'!$B$4),'CBSA Walk Groupings'!$A$5,
IF(J156&gt;'CBSA Walk Groupings'!$B$5,'CBSA Walk Groupings'!$A$6,"")))))</f>
        <v>1</v>
      </c>
      <c r="M156" s="72">
        <v>0</v>
      </c>
      <c r="N156" s="72">
        <v>0</v>
      </c>
    </row>
    <row r="157" spans="1:14" x14ac:dyDescent="0.25">
      <c r="A157" t="str">
        <f t="shared" si="2"/>
        <v>Bi-State Regional Commission_2013</v>
      </c>
      <c r="B157" t="s">
        <v>146</v>
      </c>
      <c r="C157" s="49" t="s">
        <v>107</v>
      </c>
      <c r="D157">
        <v>2013</v>
      </c>
      <c r="E157" s="45">
        <v>294408.20501591731</v>
      </c>
      <c r="F157" s="50">
        <v>136663.37480393512</v>
      </c>
      <c r="G157" s="46">
        <v>397.16291502284884</v>
      </c>
      <c r="H157" s="46">
        <v>2703.7237102552722</v>
      </c>
      <c r="I157" s="47">
        <v>0.29061401095402545</v>
      </c>
      <c r="J157" s="47">
        <v>1.9783820750323082</v>
      </c>
      <c r="K157" s="48">
        <f>IF(I157&lt;='CBSA Bike Groupings'!$B$2,'CBSA Bike Groupings'!$A$2,
IF(AND(I157&lt;='CBSA Bike Groupings'!$B$3,I157&gt;'CBSA Bike Groupings'!$B$2),'CBSA Bike Groupings'!$A$3,
IF(AND(I157&lt;='CBSA Bike Groupings'!$B$4,I157&gt;'CBSA Bike Groupings'!$B$3),'CBSA Bike Groupings'!$A$4,
IF(AND(I157&lt;='CBSA Bike Groupings'!$B$5,I157&gt;'CBSA Bike Groupings'!$B$4),'CBSA Bike Groupings'!$A$5,
IF(I157&gt;'CBSA Bike Groupings'!$B$5,'CBSA Bike Groupings'!$A$6,"")))))</f>
        <v>2</v>
      </c>
      <c r="L157" s="48">
        <f>IF(J157&lt;='CBSA Walk Groupings'!$B$2,'CBSA Walk Groupings'!$A$2,
IF(AND(J157&lt;='CBSA Walk Groupings'!$B$3,J157&gt;'CBSA Walk Groupings'!$B$2),'CBSA Walk Groupings'!$A$3,
IF(AND(J157&lt;='CBSA Walk Groupings'!$B$4,J157&gt;'CBSA Walk Groupings'!$B$3),'CBSA Walk Groupings'!$A$4,
IF(AND(J157&lt;='CBSA Walk Groupings'!$B$5,J157&gt;'CBSA Walk Groupings'!$B$4),'CBSA Walk Groupings'!$A$5,
IF(J157&gt;'CBSA Walk Groupings'!$B$5,'CBSA Walk Groupings'!$A$6,"")))))</f>
        <v>3</v>
      </c>
      <c r="M157" s="72">
        <v>1</v>
      </c>
      <c r="N157" s="72">
        <v>0</v>
      </c>
    </row>
    <row r="158" spans="1:14" x14ac:dyDescent="0.25">
      <c r="A158" t="str">
        <f t="shared" si="2"/>
        <v>Bi-State Regional Commission_2014</v>
      </c>
      <c r="B158" t="s">
        <v>146</v>
      </c>
      <c r="C158" s="49" t="s">
        <v>107</v>
      </c>
      <c r="D158">
        <v>2014</v>
      </c>
      <c r="E158" s="45">
        <v>295036.34880561329</v>
      </c>
      <c r="F158" s="50">
        <v>137641.13704345087</v>
      </c>
      <c r="G158" s="46">
        <v>478.49103804030278</v>
      </c>
      <c r="H158" s="46">
        <v>2858.170341074725</v>
      </c>
      <c r="I158" s="47">
        <v>0.34763665014569856</v>
      </c>
      <c r="J158" s="47">
        <v>2.0765378741185865</v>
      </c>
      <c r="K158" s="48">
        <f>IF(I158&lt;='CBSA Bike Groupings'!$B$2,'CBSA Bike Groupings'!$A$2,
IF(AND(I158&lt;='CBSA Bike Groupings'!$B$3,I158&gt;'CBSA Bike Groupings'!$B$2),'CBSA Bike Groupings'!$A$3,
IF(AND(I158&lt;='CBSA Bike Groupings'!$B$4,I158&gt;'CBSA Bike Groupings'!$B$3),'CBSA Bike Groupings'!$A$4,
IF(AND(I158&lt;='CBSA Bike Groupings'!$B$5,I158&gt;'CBSA Bike Groupings'!$B$4),'CBSA Bike Groupings'!$A$5,
IF(I158&gt;'CBSA Bike Groupings'!$B$5,'CBSA Bike Groupings'!$A$6,"")))))</f>
        <v>3</v>
      </c>
      <c r="L158" s="48">
        <f>IF(J158&lt;='CBSA Walk Groupings'!$B$2,'CBSA Walk Groupings'!$A$2,
IF(AND(J158&lt;='CBSA Walk Groupings'!$B$3,J158&gt;'CBSA Walk Groupings'!$B$2),'CBSA Walk Groupings'!$A$3,
IF(AND(J158&lt;='CBSA Walk Groupings'!$B$4,J158&gt;'CBSA Walk Groupings'!$B$3),'CBSA Walk Groupings'!$A$4,
IF(AND(J158&lt;='CBSA Walk Groupings'!$B$5,J158&gt;'CBSA Walk Groupings'!$B$4),'CBSA Walk Groupings'!$A$5,
IF(J158&gt;'CBSA Walk Groupings'!$B$5,'CBSA Walk Groupings'!$A$6,"")))))</f>
        <v>3</v>
      </c>
      <c r="M158" s="72">
        <v>0</v>
      </c>
      <c r="N158" s="72">
        <v>7</v>
      </c>
    </row>
    <row r="159" spans="1:14" x14ac:dyDescent="0.25">
      <c r="A159" t="str">
        <f t="shared" si="2"/>
        <v>Bi-State Regional Commission_2015</v>
      </c>
      <c r="B159" t="s">
        <v>146</v>
      </c>
      <c r="C159" s="49" t="s">
        <v>107</v>
      </c>
      <c r="D159">
        <v>2015</v>
      </c>
      <c r="E159" s="45">
        <v>296366.63826861168</v>
      </c>
      <c r="F159" s="50">
        <v>138708.99253566292</v>
      </c>
      <c r="G159" s="46">
        <v>493.32697649797279</v>
      </c>
      <c r="H159" s="46">
        <v>2797.4705442217228</v>
      </c>
      <c r="I159" s="47">
        <v>0.35565608795776915</v>
      </c>
      <c r="J159" s="47">
        <v>2.0167910479938609</v>
      </c>
      <c r="K159" s="48">
        <f>IF(I159&lt;='CBSA Bike Groupings'!$B$2,'CBSA Bike Groupings'!$A$2,
IF(AND(I159&lt;='CBSA Bike Groupings'!$B$3,I159&gt;'CBSA Bike Groupings'!$B$2),'CBSA Bike Groupings'!$A$3,
IF(AND(I159&lt;='CBSA Bike Groupings'!$B$4,I159&gt;'CBSA Bike Groupings'!$B$3),'CBSA Bike Groupings'!$A$4,
IF(AND(I159&lt;='CBSA Bike Groupings'!$B$5,I159&gt;'CBSA Bike Groupings'!$B$4),'CBSA Bike Groupings'!$A$5,
IF(I159&gt;'CBSA Bike Groupings'!$B$5,'CBSA Bike Groupings'!$A$6,"")))))</f>
        <v>3</v>
      </c>
      <c r="L159" s="48">
        <f>IF(J159&lt;='CBSA Walk Groupings'!$B$2,'CBSA Walk Groupings'!$A$2,
IF(AND(J159&lt;='CBSA Walk Groupings'!$B$3,J159&gt;'CBSA Walk Groupings'!$B$2),'CBSA Walk Groupings'!$A$3,
IF(AND(J159&lt;='CBSA Walk Groupings'!$B$4,J159&gt;'CBSA Walk Groupings'!$B$3),'CBSA Walk Groupings'!$A$4,
IF(AND(J159&lt;='CBSA Walk Groupings'!$B$5,J159&gt;'CBSA Walk Groupings'!$B$4),'CBSA Walk Groupings'!$A$5,
IF(J159&gt;'CBSA Walk Groupings'!$B$5,'CBSA Walk Groupings'!$A$6,"")))))</f>
        <v>3</v>
      </c>
      <c r="M159" s="72">
        <v>0</v>
      </c>
      <c r="N159" s="72">
        <v>4</v>
      </c>
    </row>
    <row r="160" spans="1:14" x14ac:dyDescent="0.25">
      <c r="A160" t="str">
        <f t="shared" si="2"/>
        <v>Bi-State Regional Commission_2016</v>
      </c>
      <c r="B160" t="s">
        <v>146</v>
      </c>
      <c r="C160" s="49" t="s">
        <v>107</v>
      </c>
      <c r="D160">
        <v>2016</v>
      </c>
      <c r="E160" s="45">
        <v>296465.94803384208</v>
      </c>
      <c r="F160" s="50">
        <v>138619.68926042056</v>
      </c>
      <c r="G160" s="46">
        <v>465.59042560149641</v>
      </c>
      <c r="H160" s="46">
        <v>2926.8360369894067</v>
      </c>
      <c r="I160" s="47">
        <v>0.33587611405390322</v>
      </c>
      <c r="J160" s="47">
        <v>2.1114143687704057</v>
      </c>
      <c r="K160" s="48">
        <f>IF(I160&lt;='CBSA Bike Groupings'!$B$2,'CBSA Bike Groupings'!$A$2,
IF(AND(I160&lt;='CBSA Bike Groupings'!$B$3,I160&gt;'CBSA Bike Groupings'!$B$2),'CBSA Bike Groupings'!$A$3,
IF(AND(I160&lt;='CBSA Bike Groupings'!$B$4,I160&gt;'CBSA Bike Groupings'!$B$3),'CBSA Bike Groupings'!$A$4,
IF(AND(I160&lt;='CBSA Bike Groupings'!$B$5,I160&gt;'CBSA Bike Groupings'!$B$4),'CBSA Bike Groupings'!$A$5,
IF(I160&gt;'CBSA Bike Groupings'!$B$5,'CBSA Bike Groupings'!$A$6,"")))))</f>
        <v>2</v>
      </c>
      <c r="L160" s="48">
        <f>IF(J160&lt;='CBSA Walk Groupings'!$B$2,'CBSA Walk Groupings'!$A$2,
IF(AND(J160&lt;='CBSA Walk Groupings'!$B$3,J160&gt;'CBSA Walk Groupings'!$B$2),'CBSA Walk Groupings'!$A$3,
IF(AND(J160&lt;='CBSA Walk Groupings'!$B$4,J160&gt;'CBSA Walk Groupings'!$B$3),'CBSA Walk Groupings'!$A$4,
IF(AND(J160&lt;='CBSA Walk Groupings'!$B$5,J160&gt;'CBSA Walk Groupings'!$B$4),'CBSA Walk Groupings'!$A$5,
IF(J160&gt;'CBSA Walk Groupings'!$B$5,'CBSA Walk Groupings'!$A$6,"")))))</f>
        <v>3</v>
      </c>
      <c r="M160" s="72">
        <v>0</v>
      </c>
      <c r="N160" s="72">
        <v>3</v>
      </c>
    </row>
    <row r="161" spans="1:14" x14ac:dyDescent="0.25">
      <c r="A161" t="str">
        <f t="shared" si="2"/>
        <v>Bi-State Regional Commission_2017</v>
      </c>
      <c r="B161" t="s">
        <v>146</v>
      </c>
      <c r="C161" s="49" t="s">
        <v>107</v>
      </c>
      <c r="D161">
        <v>2017</v>
      </c>
      <c r="E161" s="45">
        <v>296592</v>
      </c>
      <c r="F161" s="50">
        <v>139594</v>
      </c>
      <c r="G161" s="46">
        <v>473</v>
      </c>
      <c r="H161" s="46">
        <v>3042</v>
      </c>
      <c r="I161" s="47">
        <f>(G161/$F161)*100</f>
        <v>0.33883977821396333</v>
      </c>
      <c r="J161" s="47">
        <f>(H161/$F161)*100</f>
        <v>2.1791767554479415</v>
      </c>
      <c r="K161" s="48">
        <f>IF(I161&lt;='CBSA Bike Groupings'!$B$2,'CBSA Bike Groupings'!$A$2,
IF(AND(I161&lt;='CBSA Bike Groupings'!$B$3,I161&gt;'CBSA Bike Groupings'!$B$2),'CBSA Bike Groupings'!$A$3,
IF(AND(I161&lt;='CBSA Bike Groupings'!$B$4,I161&gt;'CBSA Bike Groupings'!$B$3),'CBSA Bike Groupings'!$A$4,
IF(AND(I161&lt;='CBSA Bike Groupings'!$B$5,I161&gt;'CBSA Bike Groupings'!$B$4),'CBSA Bike Groupings'!$A$5,
IF(I161&gt;'CBSA Bike Groupings'!$B$5,'CBSA Bike Groupings'!$A$6,"")))))</f>
        <v>2</v>
      </c>
      <c r="L161" s="48">
        <f>IF(J161&lt;='CBSA Walk Groupings'!$B$2,'CBSA Walk Groupings'!$A$2,
IF(AND(J161&lt;='CBSA Walk Groupings'!$B$3,J161&gt;'CBSA Walk Groupings'!$B$2),'CBSA Walk Groupings'!$A$3,
IF(AND(J161&lt;='CBSA Walk Groupings'!$B$4,J161&gt;'CBSA Walk Groupings'!$B$3),'CBSA Walk Groupings'!$A$4,
IF(AND(J161&lt;='CBSA Walk Groupings'!$B$5,J161&gt;'CBSA Walk Groupings'!$B$4),'CBSA Walk Groupings'!$A$5,
IF(J161&gt;'CBSA Walk Groupings'!$B$5,'CBSA Walk Groupings'!$A$6,"")))))</f>
        <v>3</v>
      </c>
      <c r="M161" s="72">
        <v>1</v>
      </c>
      <c r="N161" s="72">
        <v>1</v>
      </c>
    </row>
    <row r="162" spans="1:14" x14ac:dyDescent="0.25">
      <c r="A162" t="str">
        <f t="shared" si="2"/>
        <v>Black Hawk Metropolitan Area Transportation Policy Board_2013</v>
      </c>
      <c r="B162" t="s">
        <v>147</v>
      </c>
      <c r="C162" s="49" t="s">
        <v>107</v>
      </c>
      <c r="D162">
        <v>2013</v>
      </c>
      <c r="E162" s="45">
        <v>110664.32988624154</v>
      </c>
      <c r="F162" s="50">
        <v>53157.553057390563</v>
      </c>
      <c r="G162" s="46">
        <v>326.534929731673</v>
      </c>
      <c r="H162" s="46">
        <v>3001.8584854866303</v>
      </c>
      <c r="I162" s="47">
        <v>0.61427757853928233</v>
      </c>
      <c r="J162" s="47">
        <v>5.6470968147193119</v>
      </c>
      <c r="K162" s="48">
        <f>IF(I162&lt;='CBSA Bike Groupings'!$B$2,'CBSA Bike Groupings'!$A$2,
IF(AND(I162&lt;='CBSA Bike Groupings'!$B$3,I162&gt;'CBSA Bike Groupings'!$B$2),'CBSA Bike Groupings'!$A$3,
IF(AND(I162&lt;='CBSA Bike Groupings'!$B$4,I162&gt;'CBSA Bike Groupings'!$B$3),'CBSA Bike Groupings'!$A$4,
IF(AND(I162&lt;='CBSA Bike Groupings'!$B$5,I162&gt;'CBSA Bike Groupings'!$B$4),'CBSA Bike Groupings'!$A$5,
IF(I162&gt;'CBSA Bike Groupings'!$B$5,'CBSA Bike Groupings'!$A$6,"")))))</f>
        <v>3</v>
      </c>
      <c r="L162" s="48">
        <f>IF(J162&lt;='CBSA Walk Groupings'!$B$2,'CBSA Walk Groupings'!$A$2,
IF(AND(J162&lt;='CBSA Walk Groupings'!$B$3,J162&gt;'CBSA Walk Groupings'!$B$2),'CBSA Walk Groupings'!$A$3,
IF(AND(J162&lt;='CBSA Walk Groupings'!$B$4,J162&gt;'CBSA Walk Groupings'!$B$3),'CBSA Walk Groupings'!$A$4,
IF(AND(J162&lt;='CBSA Walk Groupings'!$B$5,J162&gt;'CBSA Walk Groupings'!$B$4),'CBSA Walk Groupings'!$A$5,
IF(J162&gt;'CBSA Walk Groupings'!$B$5,'CBSA Walk Groupings'!$A$6,"")))))</f>
        <v>5</v>
      </c>
      <c r="M162" s="72">
        <v>0</v>
      </c>
      <c r="N162" s="72">
        <v>0</v>
      </c>
    </row>
    <row r="163" spans="1:14" x14ac:dyDescent="0.25">
      <c r="A163" t="str">
        <f t="shared" si="2"/>
        <v>Black Hawk Metropolitan Area Transportation Policy Board_2014</v>
      </c>
      <c r="B163" t="s">
        <v>147</v>
      </c>
      <c r="C163" s="49" t="s">
        <v>107</v>
      </c>
      <c r="D163">
        <v>2014</v>
      </c>
      <c r="E163" s="45">
        <v>111000.31418518898</v>
      </c>
      <c r="F163" s="50">
        <v>54064.408669802579</v>
      </c>
      <c r="G163" s="46">
        <v>356.15574783276202</v>
      </c>
      <c r="H163" s="46">
        <v>2791.8981834811757</v>
      </c>
      <c r="I163" s="47">
        <v>0.65876194079542605</v>
      </c>
      <c r="J163" s="47">
        <v>5.1640224172849916</v>
      </c>
      <c r="K163" s="48">
        <f>IF(I163&lt;='CBSA Bike Groupings'!$B$2,'CBSA Bike Groupings'!$A$2,
IF(AND(I163&lt;='CBSA Bike Groupings'!$B$3,I163&gt;'CBSA Bike Groupings'!$B$2),'CBSA Bike Groupings'!$A$3,
IF(AND(I163&lt;='CBSA Bike Groupings'!$B$4,I163&gt;'CBSA Bike Groupings'!$B$3),'CBSA Bike Groupings'!$A$4,
IF(AND(I163&lt;='CBSA Bike Groupings'!$B$5,I163&gt;'CBSA Bike Groupings'!$B$4),'CBSA Bike Groupings'!$A$5,
IF(I163&gt;'CBSA Bike Groupings'!$B$5,'CBSA Bike Groupings'!$A$6,"")))))</f>
        <v>4</v>
      </c>
      <c r="L163" s="48">
        <f>IF(J163&lt;='CBSA Walk Groupings'!$B$2,'CBSA Walk Groupings'!$A$2,
IF(AND(J163&lt;='CBSA Walk Groupings'!$B$3,J163&gt;'CBSA Walk Groupings'!$B$2),'CBSA Walk Groupings'!$A$3,
IF(AND(J163&lt;='CBSA Walk Groupings'!$B$4,J163&gt;'CBSA Walk Groupings'!$B$3),'CBSA Walk Groupings'!$A$4,
IF(AND(J163&lt;='CBSA Walk Groupings'!$B$5,J163&gt;'CBSA Walk Groupings'!$B$4),'CBSA Walk Groupings'!$A$5,
IF(J163&gt;'CBSA Walk Groupings'!$B$5,'CBSA Walk Groupings'!$A$6,"")))))</f>
        <v>5</v>
      </c>
      <c r="M163" s="72">
        <v>0</v>
      </c>
      <c r="N163" s="72">
        <v>0</v>
      </c>
    </row>
    <row r="164" spans="1:14" x14ac:dyDescent="0.25">
      <c r="A164" t="str">
        <f t="shared" si="2"/>
        <v>Black Hawk Metropolitan Area Transportation Policy Board_2015</v>
      </c>
      <c r="B164" t="s">
        <v>147</v>
      </c>
      <c r="C164" s="49" t="s">
        <v>107</v>
      </c>
      <c r="D164">
        <v>2015</v>
      </c>
      <c r="E164" s="45">
        <v>111258.00086243733</v>
      </c>
      <c r="F164" s="50">
        <v>54794.629874575083</v>
      </c>
      <c r="G164" s="46">
        <v>364.52863007166604</v>
      </c>
      <c r="H164" s="46">
        <v>2788.4255448816712</v>
      </c>
      <c r="I164" s="47">
        <v>0.66526342253989512</v>
      </c>
      <c r="J164" s="47">
        <v>5.0888664660467233</v>
      </c>
      <c r="K164" s="48">
        <f>IF(I164&lt;='CBSA Bike Groupings'!$B$2,'CBSA Bike Groupings'!$A$2,
IF(AND(I164&lt;='CBSA Bike Groupings'!$B$3,I164&gt;'CBSA Bike Groupings'!$B$2),'CBSA Bike Groupings'!$A$3,
IF(AND(I164&lt;='CBSA Bike Groupings'!$B$4,I164&gt;'CBSA Bike Groupings'!$B$3),'CBSA Bike Groupings'!$A$4,
IF(AND(I164&lt;='CBSA Bike Groupings'!$B$5,I164&gt;'CBSA Bike Groupings'!$B$4),'CBSA Bike Groupings'!$A$5,
IF(I164&gt;'CBSA Bike Groupings'!$B$5,'CBSA Bike Groupings'!$A$6,"")))))</f>
        <v>4</v>
      </c>
      <c r="L164" s="48">
        <f>IF(J164&lt;='CBSA Walk Groupings'!$B$2,'CBSA Walk Groupings'!$A$2,
IF(AND(J164&lt;='CBSA Walk Groupings'!$B$3,J164&gt;'CBSA Walk Groupings'!$B$2),'CBSA Walk Groupings'!$A$3,
IF(AND(J164&lt;='CBSA Walk Groupings'!$B$4,J164&gt;'CBSA Walk Groupings'!$B$3),'CBSA Walk Groupings'!$A$4,
IF(AND(J164&lt;='CBSA Walk Groupings'!$B$5,J164&gt;'CBSA Walk Groupings'!$B$4),'CBSA Walk Groupings'!$A$5,
IF(J164&gt;'CBSA Walk Groupings'!$B$5,'CBSA Walk Groupings'!$A$6,"")))))</f>
        <v>5</v>
      </c>
      <c r="M164" s="72">
        <v>0</v>
      </c>
      <c r="N164" s="72">
        <v>1</v>
      </c>
    </row>
    <row r="165" spans="1:14" x14ac:dyDescent="0.25">
      <c r="A165" t="str">
        <f t="shared" si="2"/>
        <v>Black Hawk Metropolitan Area Transportation Policy Board_2016</v>
      </c>
      <c r="B165" t="s">
        <v>147</v>
      </c>
      <c r="C165" s="49" t="s">
        <v>107</v>
      </c>
      <c r="D165">
        <v>2016</v>
      </c>
      <c r="E165" s="45">
        <v>111479.99040019703</v>
      </c>
      <c r="F165" s="50">
        <v>55481.947480342191</v>
      </c>
      <c r="G165" s="46">
        <v>316.24687081543294</v>
      </c>
      <c r="H165" s="46">
        <v>2810.9050943243069</v>
      </c>
      <c r="I165" s="47">
        <v>0.56999958577063714</v>
      </c>
      <c r="J165" s="47">
        <v>5.0663417958070749</v>
      </c>
      <c r="K165" s="48">
        <f>IF(I165&lt;='CBSA Bike Groupings'!$B$2,'CBSA Bike Groupings'!$A$2,
IF(AND(I165&lt;='CBSA Bike Groupings'!$B$3,I165&gt;'CBSA Bike Groupings'!$B$2),'CBSA Bike Groupings'!$A$3,
IF(AND(I165&lt;='CBSA Bike Groupings'!$B$4,I165&gt;'CBSA Bike Groupings'!$B$3),'CBSA Bike Groupings'!$A$4,
IF(AND(I165&lt;='CBSA Bike Groupings'!$B$5,I165&gt;'CBSA Bike Groupings'!$B$4),'CBSA Bike Groupings'!$A$5,
IF(I165&gt;'CBSA Bike Groupings'!$B$5,'CBSA Bike Groupings'!$A$6,"")))))</f>
        <v>3</v>
      </c>
      <c r="L165" s="48">
        <f>IF(J165&lt;='CBSA Walk Groupings'!$B$2,'CBSA Walk Groupings'!$A$2,
IF(AND(J165&lt;='CBSA Walk Groupings'!$B$3,J165&gt;'CBSA Walk Groupings'!$B$2),'CBSA Walk Groupings'!$A$3,
IF(AND(J165&lt;='CBSA Walk Groupings'!$B$4,J165&gt;'CBSA Walk Groupings'!$B$3),'CBSA Walk Groupings'!$A$4,
IF(AND(J165&lt;='CBSA Walk Groupings'!$B$5,J165&gt;'CBSA Walk Groupings'!$B$4),'CBSA Walk Groupings'!$A$5,
IF(J165&gt;'CBSA Walk Groupings'!$B$5,'CBSA Walk Groupings'!$A$6,"")))))</f>
        <v>5</v>
      </c>
      <c r="M165" s="72">
        <v>0</v>
      </c>
      <c r="N165" s="72">
        <v>0</v>
      </c>
    </row>
    <row r="166" spans="1:14" x14ac:dyDescent="0.25">
      <c r="A166" t="str">
        <f t="shared" si="2"/>
        <v>Black Hawk Metropolitan Area Transportation Policy Board_2017</v>
      </c>
      <c r="B166" t="s">
        <v>147</v>
      </c>
      <c r="C166" s="49" t="s">
        <v>107</v>
      </c>
      <c r="D166">
        <v>2017</v>
      </c>
      <c r="E166" s="45">
        <v>111654</v>
      </c>
      <c r="F166" s="50">
        <v>56360</v>
      </c>
      <c r="G166" s="46">
        <v>385</v>
      </c>
      <c r="H166" s="46">
        <v>2507</v>
      </c>
      <c r="I166" s="47">
        <f>(G166/$F166)*100</f>
        <v>0.68310858765081617</v>
      </c>
      <c r="J166" s="47">
        <f>(H166/$F166)*100</f>
        <v>4.4481902058197305</v>
      </c>
      <c r="K166" s="48">
        <f>IF(I166&lt;='CBSA Bike Groupings'!$B$2,'CBSA Bike Groupings'!$A$2,
IF(AND(I166&lt;='CBSA Bike Groupings'!$B$3,I166&gt;'CBSA Bike Groupings'!$B$2),'CBSA Bike Groupings'!$A$3,
IF(AND(I166&lt;='CBSA Bike Groupings'!$B$4,I166&gt;'CBSA Bike Groupings'!$B$3),'CBSA Bike Groupings'!$A$4,
IF(AND(I166&lt;='CBSA Bike Groupings'!$B$5,I166&gt;'CBSA Bike Groupings'!$B$4),'CBSA Bike Groupings'!$A$5,
IF(I166&gt;'CBSA Bike Groupings'!$B$5,'CBSA Bike Groupings'!$A$6,"")))))</f>
        <v>4</v>
      </c>
      <c r="L166" s="48">
        <f>IF(J166&lt;='CBSA Walk Groupings'!$B$2,'CBSA Walk Groupings'!$A$2,
IF(AND(J166&lt;='CBSA Walk Groupings'!$B$3,J166&gt;'CBSA Walk Groupings'!$B$2),'CBSA Walk Groupings'!$A$3,
IF(AND(J166&lt;='CBSA Walk Groupings'!$B$4,J166&gt;'CBSA Walk Groupings'!$B$3),'CBSA Walk Groupings'!$A$4,
IF(AND(J166&lt;='CBSA Walk Groupings'!$B$5,J166&gt;'CBSA Walk Groupings'!$B$4),'CBSA Walk Groupings'!$A$5,
IF(J166&gt;'CBSA Walk Groupings'!$B$5,'CBSA Walk Groupings'!$A$6,"")))))</f>
        <v>5</v>
      </c>
      <c r="M166" s="72">
        <v>0</v>
      </c>
      <c r="N166" s="72">
        <v>2</v>
      </c>
    </row>
    <row r="167" spans="1:14" x14ac:dyDescent="0.25">
      <c r="A167" t="str">
        <f t="shared" si="2"/>
        <v>Blacksburg-Christiansburg-Montgomery Area MPO_2013</v>
      </c>
      <c r="B167" t="s">
        <v>148</v>
      </c>
      <c r="C167" s="49" t="s">
        <v>149</v>
      </c>
      <c r="D167">
        <v>2013</v>
      </c>
      <c r="E167" s="45">
        <v>86169.574283644935</v>
      </c>
      <c r="F167" s="50">
        <v>37590.301982335346</v>
      </c>
      <c r="G167" s="46">
        <v>377.93443346161303</v>
      </c>
      <c r="H167" s="46">
        <v>2418.1346180776231</v>
      </c>
      <c r="I167" s="47">
        <v>1.0054040897016847</v>
      </c>
      <c r="J167" s="47">
        <v>6.4328682946307989</v>
      </c>
      <c r="K167" s="48">
        <f>IF(I167&lt;='CBSA Bike Groupings'!$B$2,'CBSA Bike Groupings'!$A$2,
IF(AND(I167&lt;='CBSA Bike Groupings'!$B$3,I167&gt;'CBSA Bike Groupings'!$B$2),'CBSA Bike Groupings'!$A$3,
IF(AND(I167&lt;='CBSA Bike Groupings'!$B$4,I167&gt;'CBSA Bike Groupings'!$B$3),'CBSA Bike Groupings'!$A$4,
IF(AND(I167&lt;='CBSA Bike Groupings'!$B$5,I167&gt;'CBSA Bike Groupings'!$B$4),'CBSA Bike Groupings'!$A$5,
IF(I167&gt;'CBSA Bike Groupings'!$B$5,'CBSA Bike Groupings'!$A$6,"")))))</f>
        <v>5</v>
      </c>
      <c r="L167" s="48">
        <f>IF(J167&lt;='CBSA Walk Groupings'!$B$2,'CBSA Walk Groupings'!$A$2,
IF(AND(J167&lt;='CBSA Walk Groupings'!$B$3,J167&gt;'CBSA Walk Groupings'!$B$2),'CBSA Walk Groupings'!$A$3,
IF(AND(J167&lt;='CBSA Walk Groupings'!$B$4,J167&gt;'CBSA Walk Groupings'!$B$3),'CBSA Walk Groupings'!$A$4,
IF(AND(J167&lt;='CBSA Walk Groupings'!$B$5,J167&gt;'CBSA Walk Groupings'!$B$4),'CBSA Walk Groupings'!$A$5,
IF(J167&gt;'CBSA Walk Groupings'!$B$5,'CBSA Walk Groupings'!$A$6,"")))))</f>
        <v>5</v>
      </c>
      <c r="M167" s="72">
        <v>0</v>
      </c>
      <c r="N167" s="72">
        <v>2</v>
      </c>
    </row>
    <row r="168" spans="1:14" x14ac:dyDescent="0.25">
      <c r="A168" t="str">
        <f t="shared" si="2"/>
        <v>Blacksburg-Christiansburg-Montgomery Area MPO_2014</v>
      </c>
      <c r="B168" t="s">
        <v>148</v>
      </c>
      <c r="C168" s="49" t="s">
        <v>149</v>
      </c>
      <c r="D168">
        <v>2014</v>
      </c>
      <c r="E168" s="45">
        <v>86634.79876508587</v>
      </c>
      <c r="F168" s="50">
        <v>37491.964499116024</v>
      </c>
      <c r="G168" s="46">
        <v>453.5830452236525</v>
      </c>
      <c r="H168" s="46">
        <v>2558.3992992657336</v>
      </c>
      <c r="I168" s="47">
        <v>1.2098140262411348</v>
      </c>
      <c r="J168" s="47">
        <v>6.8238603483315865</v>
      </c>
      <c r="K168" s="48">
        <f>IF(I168&lt;='CBSA Bike Groupings'!$B$2,'CBSA Bike Groupings'!$A$2,
IF(AND(I168&lt;='CBSA Bike Groupings'!$B$3,I168&gt;'CBSA Bike Groupings'!$B$2),'CBSA Bike Groupings'!$A$3,
IF(AND(I168&lt;='CBSA Bike Groupings'!$B$4,I168&gt;'CBSA Bike Groupings'!$B$3),'CBSA Bike Groupings'!$A$4,
IF(AND(I168&lt;='CBSA Bike Groupings'!$B$5,I168&gt;'CBSA Bike Groupings'!$B$4),'CBSA Bike Groupings'!$A$5,
IF(I168&gt;'CBSA Bike Groupings'!$B$5,'CBSA Bike Groupings'!$A$6,"")))))</f>
        <v>5</v>
      </c>
      <c r="L168" s="48">
        <f>IF(J168&lt;='CBSA Walk Groupings'!$B$2,'CBSA Walk Groupings'!$A$2,
IF(AND(J168&lt;='CBSA Walk Groupings'!$B$3,J168&gt;'CBSA Walk Groupings'!$B$2),'CBSA Walk Groupings'!$A$3,
IF(AND(J168&lt;='CBSA Walk Groupings'!$B$4,J168&gt;'CBSA Walk Groupings'!$B$3),'CBSA Walk Groupings'!$A$4,
IF(AND(J168&lt;='CBSA Walk Groupings'!$B$5,J168&gt;'CBSA Walk Groupings'!$B$4),'CBSA Walk Groupings'!$A$5,
IF(J168&gt;'CBSA Walk Groupings'!$B$5,'CBSA Walk Groupings'!$A$6,"")))))</f>
        <v>5</v>
      </c>
      <c r="M168" s="72">
        <v>0</v>
      </c>
      <c r="N168" s="72">
        <v>1</v>
      </c>
    </row>
    <row r="169" spans="1:14" x14ac:dyDescent="0.25">
      <c r="A169" t="str">
        <f t="shared" si="2"/>
        <v>Blacksburg-Christiansburg-Montgomery Area MPO_2015</v>
      </c>
      <c r="B169" t="s">
        <v>148</v>
      </c>
      <c r="C169" s="49" t="s">
        <v>149</v>
      </c>
      <c r="D169">
        <v>2015</v>
      </c>
      <c r="E169" s="45">
        <v>87651.676848830772</v>
      </c>
      <c r="F169" s="50">
        <v>38022.121989783249</v>
      </c>
      <c r="G169" s="46">
        <v>565.01153107447294</v>
      </c>
      <c r="H169" s="46">
        <v>2406.6584388818201</v>
      </c>
      <c r="I169" s="47">
        <v>1.4860073596794376</v>
      </c>
      <c r="J169" s="47">
        <v>6.3296268407336704</v>
      </c>
      <c r="K169" s="48">
        <f>IF(I169&lt;='CBSA Bike Groupings'!$B$2,'CBSA Bike Groupings'!$A$2,
IF(AND(I169&lt;='CBSA Bike Groupings'!$B$3,I169&gt;'CBSA Bike Groupings'!$B$2),'CBSA Bike Groupings'!$A$3,
IF(AND(I169&lt;='CBSA Bike Groupings'!$B$4,I169&gt;'CBSA Bike Groupings'!$B$3),'CBSA Bike Groupings'!$A$4,
IF(AND(I169&lt;='CBSA Bike Groupings'!$B$5,I169&gt;'CBSA Bike Groupings'!$B$4),'CBSA Bike Groupings'!$A$5,
IF(I169&gt;'CBSA Bike Groupings'!$B$5,'CBSA Bike Groupings'!$A$6,"")))))</f>
        <v>5</v>
      </c>
      <c r="L169" s="48">
        <f>IF(J169&lt;='CBSA Walk Groupings'!$B$2,'CBSA Walk Groupings'!$A$2,
IF(AND(J169&lt;='CBSA Walk Groupings'!$B$3,J169&gt;'CBSA Walk Groupings'!$B$2),'CBSA Walk Groupings'!$A$3,
IF(AND(J169&lt;='CBSA Walk Groupings'!$B$4,J169&gt;'CBSA Walk Groupings'!$B$3),'CBSA Walk Groupings'!$A$4,
IF(AND(J169&lt;='CBSA Walk Groupings'!$B$5,J169&gt;'CBSA Walk Groupings'!$B$4),'CBSA Walk Groupings'!$A$5,
IF(J169&gt;'CBSA Walk Groupings'!$B$5,'CBSA Walk Groupings'!$A$6,"")))))</f>
        <v>5</v>
      </c>
      <c r="M169" s="72">
        <v>1</v>
      </c>
      <c r="N169" s="72">
        <v>0</v>
      </c>
    </row>
    <row r="170" spans="1:14" x14ac:dyDescent="0.25">
      <c r="A170" t="str">
        <f t="shared" si="2"/>
        <v>Blacksburg-Christiansburg-Montgomery Area MPO_2016</v>
      </c>
      <c r="B170" t="s">
        <v>148</v>
      </c>
      <c r="C170" s="49" t="s">
        <v>149</v>
      </c>
      <c r="D170">
        <v>2016</v>
      </c>
      <c r="E170" s="45">
        <v>88707.284197134722</v>
      </c>
      <c r="F170" s="50">
        <v>39949.313810762607</v>
      </c>
      <c r="G170" s="46">
        <v>546.2106791838695</v>
      </c>
      <c r="H170" s="46">
        <v>2925.922570897364</v>
      </c>
      <c r="I170" s="47">
        <v>1.3672592269575272</v>
      </c>
      <c r="J170" s="47">
        <v>7.3240871789620101</v>
      </c>
      <c r="K170" s="48">
        <f>IF(I170&lt;='CBSA Bike Groupings'!$B$2,'CBSA Bike Groupings'!$A$2,
IF(AND(I170&lt;='CBSA Bike Groupings'!$B$3,I170&gt;'CBSA Bike Groupings'!$B$2),'CBSA Bike Groupings'!$A$3,
IF(AND(I170&lt;='CBSA Bike Groupings'!$B$4,I170&gt;'CBSA Bike Groupings'!$B$3),'CBSA Bike Groupings'!$A$4,
IF(AND(I170&lt;='CBSA Bike Groupings'!$B$5,I170&gt;'CBSA Bike Groupings'!$B$4),'CBSA Bike Groupings'!$A$5,
IF(I170&gt;'CBSA Bike Groupings'!$B$5,'CBSA Bike Groupings'!$A$6,"")))))</f>
        <v>5</v>
      </c>
      <c r="L170" s="48">
        <f>IF(J170&lt;='CBSA Walk Groupings'!$B$2,'CBSA Walk Groupings'!$A$2,
IF(AND(J170&lt;='CBSA Walk Groupings'!$B$3,J170&gt;'CBSA Walk Groupings'!$B$2),'CBSA Walk Groupings'!$A$3,
IF(AND(J170&lt;='CBSA Walk Groupings'!$B$4,J170&gt;'CBSA Walk Groupings'!$B$3),'CBSA Walk Groupings'!$A$4,
IF(AND(J170&lt;='CBSA Walk Groupings'!$B$5,J170&gt;'CBSA Walk Groupings'!$B$4),'CBSA Walk Groupings'!$A$5,
IF(J170&gt;'CBSA Walk Groupings'!$B$5,'CBSA Walk Groupings'!$A$6,"")))))</f>
        <v>5</v>
      </c>
      <c r="M170" s="72">
        <v>0</v>
      </c>
      <c r="N170" s="72">
        <v>0</v>
      </c>
    </row>
    <row r="171" spans="1:14" x14ac:dyDescent="0.25">
      <c r="A171" t="str">
        <f t="shared" si="2"/>
        <v>Blacksburg-Christiansburg-Montgomery Area MPO_2017</v>
      </c>
      <c r="B171" t="s">
        <v>148</v>
      </c>
      <c r="C171" s="49" t="s">
        <v>149</v>
      </c>
      <c r="D171">
        <v>2017</v>
      </c>
      <c r="E171" s="45">
        <v>88925</v>
      </c>
      <c r="F171" s="50">
        <v>40377</v>
      </c>
      <c r="G171" s="46">
        <v>645</v>
      </c>
      <c r="H171" s="46">
        <v>2778</v>
      </c>
      <c r="I171" s="47">
        <f>(G171/$F171)*100</f>
        <v>1.5974440894568689</v>
      </c>
      <c r="J171" s="47">
        <f>(H171/$F171)*100</f>
        <v>6.8801545434281897</v>
      </c>
      <c r="K171" s="48">
        <f>IF(I171&lt;='CBSA Bike Groupings'!$B$2,'CBSA Bike Groupings'!$A$2,
IF(AND(I171&lt;='CBSA Bike Groupings'!$B$3,I171&gt;'CBSA Bike Groupings'!$B$2),'CBSA Bike Groupings'!$A$3,
IF(AND(I171&lt;='CBSA Bike Groupings'!$B$4,I171&gt;'CBSA Bike Groupings'!$B$3),'CBSA Bike Groupings'!$A$4,
IF(AND(I171&lt;='CBSA Bike Groupings'!$B$5,I171&gt;'CBSA Bike Groupings'!$B$4),'CBSA Bike Groupings'!$A$5,
IF(I171&gt;'CBSA Bike Groupings'!$B$5,'CBSA Bike Groupings'!$A$6,"")))))</f>
        <v>5</v>
      </c>
      <c r="L171" s="48">
        <f>IF(J171&lt;='CBSA Walk Groupings'!$B$2,'CBSA Walk Groupings'!$A$2,
IF(AND(J171&lt;='CBSA Walk Groupings'!$B$3,J171&gt;'CBSA Walk Groupings'!$B$2),'CBSA Walk Groupings'!$A$3,
IF(AND(J171&lt;='CBSA Walk Groupings'!$B$4,J171&gt;'CBSA Walk Groupings'!$B$3),'CBSA Walk Groupings'!$A$4,
IF(AND(J171&lt;='CBSA Walk Groupings'!$B$5,J171&gt;'CBSA Walk Groupings'!$B$4),'CBSA Walk Groupings'!$A$5,
IF(J171&gt;'CBSA Walk Groupings'!$B$5,'CBSA Walk Groupings'!$A$6,"")))))</f>
        <v>5</v>
      </c>
      <c r="M171" s="72">
        <v>0</v>
      </c>
      <c r="N171" s="72">
        <v>0</v>
      </c>
    </row>
    <row r="172" spans="1:14" x14ac:dyDescent="0.25">
      <c r="A172" t="str">
        <f t="shared" si="2"/>
        <v>Blair County Planning Commission_2013</v>
      </c>
      <c r="B172" t="s">
        <v>150</v>
      </c>
      <c r="C172" s="49" t="s">
        <v>95</v>
      </c>
      <c r="D172">
        <v>2013</v>
      </c>
      <c r="E172" s="45">
        <v>126905.46257747087</v>
      </c>
      <c r="F172" s="50">
        <v>56466.853948561205</v>
      </c>
      <c r="G172" s="46">
        <v>53.92151547072821</v>
      </c>
      <c r="H172" s="46">
        <v>1979.4638056568149</v>
      </c>
      <c r="I172" s="47">
        <v>9.5492331695773799E-2</v>
      </c>
      <c r="J172" s="47">
        <v>3.5055323030038443</v>
      </c>
      <c r="K172" s="48">
        <f>IF(I172&lt;='CBSA Bike Groupings'!$B$2,'CBSA Bike Groupings'!$A$2,
IF(AND(I172&lt;='CBSA Bike Groupings'!$B$3,I172&gt;'CBSA Bike Groupings'!$B$2),'CBSA Bike Groupings'!$A$3,
IF(AND(I172&lt;='CBSA Bike Groupings'!$B$4,I172&gt;'CBSA Bike Groupings'!$B$3),'CBSA Bike Groupings'!$A$4,
IF(AND(I172&lt;='CBSA Bike Groupings'!$B$5,I172&gt;'CBSA Bike Groupings'!$B$4),'CBSA Bike Groupings'!$A$5,
IF(I172&gt;'CBSA Bike Groupings'!$B$5,'CBSA Bike Groupings'!$A$6,"")))))</f>
        <v>1</v>
      </c>
      <c r="L172" s="48">
        <f>IF(J172&lt;='CBSA Walk Groupings'!$B$2,'CBSA Walk Groupings'!$A$2,
IF(AND(J172&lt;='CBSA Walk Groupings'!$B$3,J172&gt;'CBSA Walk Groupings'!$B$2),'CBSA Walk Groupings'!$A$3,
IF(AND(J172&lt;='CBSA Walk Groupings'!$B$4,J172&gt;'CBSA Walk Groupings'!$B$3),'CBSA Walk Groupings'!$A$4,
IF(AND(J172&lt;='CBSA Walk Groupings'!$B$5,J172&gt;'CBSA Walk Groupings'!$B$4),'CBSA Walk Groupings'!$A$5,
IF(J172&gt;'CBSA Walk Groupings'!$B$5,'CBSA Walk Groupings'!$A$6,"")))))</f>
        <v>5</v>
      </c>
      <c r="M172" s="72">
        <v>0</v>
      </c>
      <c r="N172" s="72">
        <v>2</v>
      </c>
    </row>
    <row r="173" spans="1:14" x14ac:dyDescent="0.25">
      <c r="A173" t="str">
        <f t="shared" si="2"/>
        <v>Blair County Planning Commission_2014</v>
      </c>
      <c r="B173" t="s">
        <v>150</v>
      </c>
      <c r="C173" s="49" t="s">
        <v>95</v>
      </c>
      <c r="D173">
        <v>2014</v>
      </c>
      <c r="E173" s="45">
        <v>126671.32031115911</v>
      </c>
      <c r="F173" s="50">
        <v>56606.112192622364</v>
      </c>
      <c r="G173" s="46">
        <v>73.889964816009652</v>
      </c>
      <c r="H173" s="46">
        <v>2084.2100805126315</v>
      </c>
      <c r="I173" s="47">
        <v>0.13053354479560944</v>
      </c>
      <c r="J173" s="47">
        <v>3.6819523542269925</v>
      </c>
      <c r="K173" s="48">
        <f>IF(I173&lt;='CBSA Bike Groupings'!$B$2,'CBSA Bike Groupings'!$A$2,
IF(AND(I173&lt;='CBSA Bike Groupings'!$B$3,I173&gt;'CBSA Bike Groupings'!$B$2),'CBSA Bike Groupings'!$A$3,
IF(AND(I173&lt;='CBSA Bike Groupings'!$B$4,I173&gt;'CBSA Bike Groupings'!$B$3),'CBSA Bike Groupings'!$A$4,
IF(AND(I173&lt;='CBSA Bike Groupings'!$B$5,I173&gt;'CBSA Bike Groupings'!$B$4),'CBSA Bike Groupings'!$A$5,
IF(I173&gt;'CBSA Bike Groupings'!$B$5,'CBSA Bike Groupings'!$A$6,"")))))</f>
        <v>1</v>
      </c>
      <c r="L173" s="48">
        <f>IF(J173&lt;='CBSA Walk Groupings'!$B$2,'CBSA Walk Groupings'!$A$2,
IF(AND(J173&lt;='CBSA Walk Groupings'!$B$3,J173&gt;'CBSA Walk Groupings'!$B$2),'CBSA Walk Groupings'!$A$3,
IF(AND(J173&lt;='CBSA Walk Groupings'!$B$4,J173&gt;'CBSA Walk Groupings'!$B$3),'CBSA Walk Groupings'!$A$4,
IF(AND(J173&lt;='CBSA Walk Groupings'!$B$5,J173&gt;'CBSA Walk Groupings'!$B$4),'CBSA Walk Groupings'!$A$5,
IF(J173&gt;'CBSA Walk Groupings'!$B$5,'CBSA Walk Groupings'!$A$6,"")))))</f>
        <v>5</v>
      </c>
      <c r="M173" s="72">
        <v>0</v>
      </c>
      <c r="N173" s="72">
        <v>0</v>
      </c>
    </row>
    <row r="174" spans="1:14" x14ac:dyDescent="0.25">
      <c r="A174" t="str">
        <f t="shared" si="2"/>
        <v>Blair County Planning Commission_2015</v>
      </c>
      <c r="B174" t="s">
        <v>150</v>
      </c>
      <c r="C174" s="49" t="s">
        <v>95</v>
      </c>
      <c r="D174">
        <v>2015</v>
      </c>
      <c r="E174" s="45">
        <v>126409.84121014604</v>
      </c>
      <c r="F174" s="50">
        <v>56224.332459391793</v>
      </c>
      <c r="G174" s="46">
        <v>104.83638194559339</v>
      </c>
      <c r="H174" s="46">
        <v>2031.1513102072581</v>
      </c>
      <c r="I174" s="47">
        <v>0.18646087442889928</v>
      </c>
      <c r="J174" s="47">
        <v>3.6125841274758819</v>
      </c>
      <c r="K174" s="48">
        <f>IF(I174&lt;='CBSA Bike Groupings'!$B$2,'CBSA Bike Groupings'!$A$2,
IF(AND(I174&lt;='CBSA Bike Groupings'!$B$3,I174&gt;'CBSA Bike Groupings'!$B$2),'CBSA Bike Groupings'!$A$3,
IF(AND(I174&lt;='CBSA Bike Groupings'!$B$4,I174&gt;'CBSA Bike Groupings'!$B$3),'CBSA Bike Groupings'!$A$4,
IF(AND(I174&lt;='CBSA Bike Groupings'!$B$5,I174&gt;'CBSA Bike Groupings'!$B$4),'CBSA Bike Groupings'!$A$5,
IF(I174&gt;'CBSA Bike Groupings'!$B$5,'CBSA Bike Groupings'!$A$6,"")))))</f>
        <v>1</v>
      </c>
      <c r="L174" s="48">
        <f>IF(J174&lt;='CBSA Walk Groupings'!$B$2,'CBSA Walk Groupings'!$A$2,
IF(AND(J174&lt;='CBSA Walk Groupings'!$B$3,J174&gt;'CBSA Walk Groupings'!$B$2),'CBSA Walk Groupings'!$A$3,
IF(AND(J174&lt;='CBSA Walk Groupings'!$B$4,J174&gt;'CBSA Walk Groupings'!$B$3),'CBSA Walk Groupings'!$A$4,
IF(AND(J174&lt;='CBSA Walk Groupings'!$B$5,J174&gt;'CBSA Walk Groupings'!$B$4),'CBSA Walk Groupings'!$A$5,
IF(J174&gt;'CBSA Walk Groupings'!$B$5,'CBSA Walk Groupings'!$A$6,"")))))</f>
        <v>5</v>
      </c>
      <c r="M174" s="72">
        <v>0</v>
      </c>
      <c r="N174" s="72">
        <v>3</v>
      </c>
    </row>
    <row r="175" spans="1:14" x14ac:dyDescent="0.25">
      <c r="A175" t="str">
        <f t="shared" si="2"/>
        <v>Blair County Planning Commission_2016</v>
      </c>
      <c r="B175" t="s">
        <v>150</v>
      </c>
      <c r="C175" s="49" t="s">
        <v>95</v>
      </c>
      <c r="D175">
        <v>2016</v>
      </c>
      <c r="E175" s="45">
        <v>125877.06130653714</v>
      </c>
      <c r="F175" s="50">
        <v>55719.230338603324</v>
      </c>
      <c r="G175" s="46">
        <v>101.81855453729213</v>
      </c>
      <c r="H175" s="46">
        <v>2049.1310306049068</v>
      </c>
      <c r="I175" s="47">
        <v>0.18273503406013547</v>
      </c>
      <c r="J175" s="47">
        <v>3.6776011049550168</v>
      </c>
      <c r="K175" s="48">
        <f>IF(I175&lt;='CBSA Bike Groupings'!$B$2,'CBSA Bike Groupings'!$A$2,
IF(AND(I175&lt;='CBSA Bike Groupings'!$B$3,I175&gt;'CBSA Bike Groupings'!$B$2),'CBSA Bike Groupings'!$A$3,
IF(AND(I175&lt;='CBSA Bike Groupings'!$B$4,I175&gt;'CBSA Bike Groupings'!$B$3),'CBSA Bike Groupings'!$A$4,
IF(AND(I175&lt;='CBSA Bike Groupings'!$B$5,I175&gt;'CBSA Bike Groupings'!$B$4),'CBSA Bike Groupings'!$A$5,
IF(I175&gt;'CBSA Bike Groupings'!$B$5,'CBSA Bike Groupings'!$A$6,"")))))</f>
        <v>1</v>
      </c>
      <c r="L175" s="48">
        <f>IF(J175&lt;='CBSA Walk Groupings'!$B$2,'CBSA Walk Groupings'!$A$2,
IF(AND(J175&lt;='CBSA Walk Groupings'!$B$3,J175&gt;'CBSA Walk Groupings'!$B$2),'CBSA Walk Groupings'!$A$3,
IF(AND(J175&lt;='CBSA Walk Groupings'!$B$4,J175&gt;'CBSA Walk Groupings'!$B$3),'CBSA Walk Groupings'!$A$4,
IF(AND(J175&lt;='CBSA Walk Groupings'!$B$5,J175&gt;'CBSA Walk Groupings'!$B$4),'CBSA Walk Groupings'!$A$5,
IF(J175&gt;'CBSA Walk Groupings'!$B$5,'CBSA Walk Groupings'!$A$6,"")))))</f>
        <v>5</v>
      </c>
      <c r="M175" s="72">
        <v>2</v>
      </c>
      <c r="N175" s="72">
        <v>1</v>
      </c>
    </row>
    <row r="176" spans="1:14" x14ac:dyDescent="0.25">
      <c r="A176" t="str">
        <f t="shared" si="2"/>
        <v>Blair County Planning Commission_2017</v>
      </c>
      <c r="B176" t="s">
        <v>150</v>
      </c>
      <c r="C176" s="49" t="s">
        <v>95</v>
      </c>
      <c r="D176">
        <v>2017</v>
      </c>
      <c r="E176" s="45">
        <v>124694</v>
      </c>
      <c r="F176" s="50">
        <v>55562</v>
      </c>
      <c r="G176" s="46">
        <v>107</v>
      </c>
      <c r="H176" s="46">
        <v>2076</v>
      </c>
      <c r="I176" s="47">
        <f>(G176/$F176)*100</f>
        <v>0.19257766099132501</v>
      </c>
      <c r="J176" s="47">
        <f>(H176/$F176)*100</f>
        <v>3.736366581476549</v>
      </c>
      <c r="K176" s="48">
        <f>IF(I176&lt;='CBSA Bike Groupings'!$B$2,'CBSA Bike Groupings'!$A$2,
IF(AND(I176&lt;='CBSA Bike Groupings'!$B$3,I176&gt;'CBSA Bike Groupings'!$B$2),'CBSA Bike Groupings'!$A$3,
IF(AND(I176&lt;='CBSA Bike Groupings'!$B$4,I176&gt;'CBSA Bike Groupings'!$B$3),'CBSA Bike Groupings'!$A$4,
IF(AND(I176&lt;='CBSA Bike Groupings'!$B$5,I176&gt;'CBSA Bike Groupings'!$B$4),'CBSA Bike Groupings'!$A$5,
IF(I176&gt;'CBSA Bike Groupings'!$B$5,'CBSA Bike Groupings'!$A$6,"")))))</f>
        <v>1</v>
      </c>
      <c r="L176" s="48">
        <f>IF(J176&lt;='CBSA Walk Groupings'!$B$2,'CBSA Walk Groupings'!$A$2,
IF(AND(J176&lt;='CBSA Walk Groupings'!$B$3,J176&gt;'CBSA Walk Groupings'!$B$2),'CBSA Walk Groupings'!$A$3,
IF(AND(J176&lt;='CBSA Walk Groupings'!$B$4,J176&gt;'CBSA Walk Groupings'!$B$3),'CBSA Walk Groupings'!$A$4,
IF(AND(J176&lt;='CBSA Walk Groupings'!$B$5,J176&gt;'CBSA Walk Groupings'!$B$4),'CBSA Walk Groupings'!$A$5,
IF(J176&gt;'CBSA Walk Groupings'!$B$5,'CBSA Walk Groupings'!$A$6,"")))))</f>
        <v>5</v>
      </c>
      <c r="M176" s="72">
        <v>0</v>
      </c>
      <c r="N176" s="72">
        <v>0</v>
      </c>
    </row>
    <row r="177" spans="1:14" x14ac:dyDescent="0.25">
      <c r="A177" t="str">
        <f t="shared" si="2"/>
        <v>Bloomington/Monroe County Metropolitan Planning Organization_2013</v>
      </c>
      <c r="B177" t="s">
        <v>151</v>
      </c>
      <c r="C177" s="49" t="s">
        <v>117</v>
      </c>
      <c r="D177">
        <v>2013</v>
      </c>
      <c r="E177" s="45">
        <v>106791.02852954174</v>
      </c>
      <c r="F177" s="50">
        <v>48181.103008978491</v>
      </c>
      <c r="G177" s="46">
        <v>1625.0146740365758</v>
      </c>
      <c r="H177" s="46">
        <v>5117.1520470038604</v>
      </c>
      <c r="I177" s="47">
        <v>3.3727220270024874</v>
      </c>
      <c r="J177" s="47">
        <v>10.620661893212127</v>
      </c>
      <c r="K177" s="48">
        <f>IF(I177&lt;='CBSA Bike Groupings'!$B$2,'CBSA Bike Groupings'!$A$2,
IF(AND(I177&lt;='CBSA Bike Groupings'!$B$3,I177&gt;'CBSA Bike Groupings'!$B$2),'CBSA Bike Groupings'!$A$3,
IF(AND(I177&lt;='CBSA Bike Groupings'!$B$4,I177&gt;'CBSA Bike Groupings'!$B$3),'CBSA Bike Groupings'!$A$4,
IF(AND(I177&lt;='CBSA Bike Groupings'!$B$5,I177&gt;'CBSA Bike Groupings'!$B$4),'CBSA Bike Groupings'!$A$5,
IF(I177&gt;'CBSA Bike Groupings'!$B$5,'CBSA Bike Groupings'!$A$6,"")))))</f>
        <v>5</v>
      </c>
      <c r="L177" s="48">
        <f>IF(J177&lt;='CBSA Walk Groupings'!$B$2,'CBSA Walk Groupings'!$A$2,
IF(AND(J177&lt;='CBSA Walk Groupings'!$B$3,J177&gt;'CBSA Walk Groupings'!$B$2),'CBSA Walk Groupings'!$A$3,
IF(AND(J177&lt;='CBSA Walk Groupings'!$B$4,J177&gt;'CBSA Walk Groupings'!$B$3),'CBSA Walk Groupings'!$A$4,
IF(AND(J177&lt;='CBSA Walk Groupings'!$B$5,J177&gt;'CBSA Walk Groupings'!$B$4),'CBSA Walk Groupings'!$A$5,
IF(J177&gt;'CBSA Walk Groupings'!$B$5,'CBSA Walk Groupings'!$A$6,"")))))</f>
        <v>5</v>
      </c>
      <c r="M177" s="72">
        <v>0</v>
      </c>
      <c r="N177" s="72">
        <v>1</v>
      </c>
    </row>
    <row r="178" spans="1:14" x14ac:dyDescent="0.25">
      <c r="A178" t="str">
        <f t="shared" si="2"/>
        <v>Bloomington/Monroe County Metropolitan Planning Organization_2014</v>
      </c>
      <c r="B178" t="s">
        <v>151</v>
      </c>
      <c r="C178" s="49" t="s">
        <v>117</v>
      </c>
      <c r="D178">
        <v>2014</v>
      </c>
      <c r="E178" s="45">
        <v>108083.71055773913</v>
      </c>
      <c r="F178" s="50">
        <v>49166.271478392759</v>
      </c>
      <c r="G178" s="46">
        <v>1865.0560344415599</v>
      </c>
      <c r="H178" s="46">
        <v>5454.803286897627</v>
      </c>
      <c r="I178" s="47">
        <v>3.7933647973717131</v>
      </c>
      <c r="J178" s="47">
        <v>11.094604335199314</v>
      </c>
      <c r="K178" s="48">
        <f>IF(I178&lt;='CBSA Bike Groupings'!$B$2,'CBSA Bike Groupings'!$A$2,
IF(AND(I178&lt;='CBSA Bike Groupings'!$B$3,I178&gt;'CBSA Bike Groupings'!$B$2),'CBSA Bike Groupings'!$A$3,
IF(AND(I178&lt;='CBSA Bike Groupings'!$B$4,I178&gt;'CBSA Bike Groupings'!$B$3),'CBSA Bike Groupings'!$A$4,
IF(AND(I178&lt;='CBSA Bike Groupings'!$B$5,I178&gt;'CBSA Bike Groupings'!$B$4),'CBSA Bike Groupings'!$A$5,
IF(I178&gt;'CBSA Bike Groupings'!$B$5,'CBSA Bike Groupings'!$A$6,"")))))</f>
        <v>5</v>
      </c>
      <c r="L178" s="48">
        <f>IF(J178&lt;='CBSA Walk Groupings'!$B$2,'CBSA Walk Groupings'!$A$2,
IF(AND(J178&lt;='CBSA Walk Groupings'!$B$3,J178&gt;'CBSA Walk Groupings'!$B$2),'CBSA Walk Groupings'!$A$3,
IF(AND(J178&lt;='CBSA Walk Groupings'!$B$4,J178&gt;'CBSA Walk Groupings'!$B$3),'CBSA Walk Groupings'!$A$4,
IF(AND(J178&lt;='CBSA Walk Groupings'!$B$5,J178&gt;'CBSA Walk Groupings'!$B$4),'CBSA Walk Groupings'!$A$5,
IF(J178&gt;'CBSA Walk Groupings'!$B$5,'CBSA Walk Groupings'!$A$6,"")))))</f>
        <v>5</v>
      </c>
      <c r="M178" s="72">
        <v>0</v>
      </c>
      <c r="N178" s="72">
        <v>2</v>
      </c>
    </row>
    <row r="179" spans="1:14" x14ac:dyDescent="0.25">
      <c r="A179" t="str">
        <f t="shared" si="2"/>
        <v>Bloomington/Monroe County Metropolitan Planning Organization_2015</v>
      </c>
      <c r="B179" t="s">
        <v>151</v>
      </c>
      <c r="C179" s="49" t="s">
        <v>117</v>
      </c>
      <c r="D179">
        <v>2015</v>
      </c>
      <c r="E179" s="45">
        <v>108595.55436329536</v>
      </c>
      <c r="F179" s="50">
        <v>50270.69489436107</v>
      </c>
      <c r="G179" s="46">
        <v>1807.281322877669</v>
      </c>
      <c r="H179" s="46">
        <v>5590.3308841928756</v>
      </c>
      <c r="I179" s="47">
        <v>3.5950991460840029</v>
      </c>
      <c r="J179" s="47">
        <v>11.120456751076164</v>
      </c>
      <c r="K179" s="48">
        <f>IF(I179&lt;='CBSA Bike Groupings'!$B$2,'CBSA Bike Groupings'!$A$2,
IF(AND(I179&lt;='CBSA Bike Groupings'!$B$3,I179&gt;'CBSA Bike Groupings'!$B$2),'CBSA Bike Groupings'!$A$3,
IF(AND(I179&lt;='CBSA Bike Groupings'!$B$4,I179&gt;'CBSA Bike Groupings'!$B$3),'CBSA Bike Groupings'!$A$4,
IF(AND(I179&lt;='CBSA Bike Groupings'!$B$5,I179&gt;'CBSA Bike Groupings'!$B$4),'CBSA Bike Groupings'!$A$5,
IF(I179&gt;'CBSA Bike Groupings'!$B$5,'CBSA Bike Groupings'!$A$6,"")))))</f>
        <v>5</v>
      </c>
      <c r="L179" s="48">
        <f>IF(J179&lt;='CBSA Walk Groupings'!$B$2,'CBSA Walk Groupings'!$A$2,
IF(AND(J179&lt;='CBSA Walk Groupings'!$B$3,J179&gt;'CBSA Walk Groupings'!$B$2),'CBSA Walk Groupings'!$A$3,
IF(AND(J179&lt;='CBSA Walk Groupings'!$B$4,J179&gt;'CBSA Walk Groupings'!$B$3),'CBSA Walk Groupings'!$A$4,
IF(AND(J179&lt;='CBSA Walk Groupings'!$B$5,J179&gt;'CBSA Walk Groupings'!$B$4),'CBSA Walk Groupings'!$A$5,
IF(J179&gt;'CBSA Walk Groupings'!$B$5,'CBSA Walk Groupings'!$A$6,"")))))</f>
        <v>5</v>
      </c>
      <c r="M179" s="72">
        <v>0</v>
      </c>
      <c r="N179" s="72">
        <v>0</v>
      </c>
    </row>
    <row r="180" spans="1:14" x14ac:dyDescent="0.25">
      <c r="A180" t="str">
        <f t="shared" si="2"/>
        <v>Bloomington/Monroe County Metropolitan Planning Organization_2016</v>
      </c>
      <c r="B180" t="s">
        <v>151</v>
      </c>
      <c r="C180" s="49" t="s">
        <v>117</v>
      </c>
      <c r="D180">
        <v>2016</v>
      </c>
      <c r="E180" s="45">
        <v>109005.78193207014</v>
      </c>
      <c r="F180" s="50">
        <v>51104.01371430789</v>
      </c>
      <c r="G180" s="46">
        <v>1549.6270053465062</v>
      </c>
      <c r="H180" s="46">
        <v>5299.6036012977065</v>
      </c>
      <c r="I180" s="47">
        <v>3.0322999950836502</v>
      </c>
      <c r="J180" s="47">
        <v>10.370229686702565</v>
      </c>
      <c r="K180" s="48">
        <f>IF(I180&lt;='CBSA Bike Groupings'!$B$2,'CBSA Bike Groupings'!$A$2,
IF(AND(I180&lt;='CBSA Bike Groupings'!$B$3,I180&gt;'CBSA Bike Groupings'!$B$2),'CBSA Bike Groupings'!$A$3,
IF(AND(I180&lt;='CBSA Bike Groupings'!$B$4,I180&gt;'CBSA Bike Groupings'!$B$3),'CBSA Bike Groupings'!$A$4,
IF(AND(I180&lt;='CBSA Bike Groupings'!$B$5,I180&gt;'CBSA Bike Groupings'!$B$4),'CBSA Bike Groupings'!$A$5,
IF(I180&gt;'CBSA Bike Groupings'!$B$5,'CBSA Bike Groupings'!$A$6,"")))))</f>
        <v>5</v>
      </c>
      <c r="L180" s="48">
        <f>IF(J180&lt;='CBSA Walk Groupings'!$B$2,'CBSA Walk Groupings'!$A$2,
IF(AND(J180&lt;='CBSA Walk Groupings'!$B$3,J180&gt;'CBSA Walk Groupings'!$B$2),'CBSA Walk Groupings'!$A$3,
IF(AND(J180&lt;='CBSA Walk Groupings'!$B$4,J180&gt;'CBSA Walk Groupings'!$B$3),'CBSA Walk Groupings'!$A$4,
IF(AND(J180&lt;='CBSA Walk Groupings'!$B$5,J180&gt;'CBSA Walk Groupings'!$B$4),'CBSA Walk Groupings'!$A$5,
IF(J180&gt;'CBSA Walk Groupings'!$B$5,'CBSA Walk Groupings'!$A$6,"")))))</f>
        <v>5</v>
      </c>
      <c r="M180" s="72">
        <v>0</v>
      </c>
      <c r="N180" s="72">
        <v>1</v>
      </c>
    </row>
    <row r="181" spans="1:14" x14ac:dyDescent="0.25">
      <c r="A181" t="str">
        <f t="shared" si="2"/>
        <v>Bloomington/Monroe County Metropolitan Planning Organization_2017</v>
      </c>
      <c r="B181" t="s">
        <v>151</v>
      </c>
      <c r="C181" s="49" t="s">
        <v>117</v>
      </c>
      <c r="D181">
        <v>2017</v>
      </c>
      <c r="E181" s="45">
        <v>109755</v>
      </c>
      <c r="F181" s="50">
        <v>52035</v>
      </c>
      <c r="G181" s="46">
        <v>1500</v>
      </c>
      <c r="H181" s="46">
        <v>5008</v>
      </c>
      <c r="I181" s="47">
        <f>(G181/$F181)*100</f>
        <v>2.8826751225136928</v>
      </c>
      <c r="J181" s="47">
        <f>(H181/$F181)*100</f>
        <v>9.6242913423657157</v>
      </c>
      <c r="K181" s="48">
        <f>IF(I181&lt;='CBSA Bike Groupings'!$B$2,'CBSA Bike Groupings'!$A$2,
IF(AND(I181&lt;='CBSA Bike Groupings'!$B$3,I181&gt;'CBSA Bike Groupings'!$B$2),'CBSA Bike Groupings'!$A$3,
IF(AND(I181&lt;='CBSA Bike Groupings'!$B$4,I181&gt;'CBSA Bike Groupings'!$B$3),'CBSA Bike Groupings'!$A$4,
IF(AND(I181&lt;='CBSA Bike Groupings'!$B$5,I181&gt;'CBSA Bike Groupings'!$B$4),'CBSA Bike Groupings'!$A$5,
IF(I181&gt;'CBSA Bike Groupings'!$B$5,'CBSA Bike Groupings'!$A$6,"")))))</f>
        <v>5</v>
      </c>
      <c r="L181" s="48">
        <f>IF(J181&lt;='CBSA Walk Groupings'!$B$2,'CBSA Walk Groupings'!$A$2,
IF(AND(J181&lt;='CBSA Walk Groupings'!$B$3,J181&gt;'CBSA Walk Groupings'!$B$2),'CBSA Walk Groupings'!$A$3,
IF(AND(J181&lt;='CBSA Walk Groupings'!$B$4,J181&gt;'CBSA Walk Groupings'!$B$3),'CBSA Walk Groupings'!$A$4,
IF(AND(J181&lt;='CBSA Walk Groupings'!$B$5,J181&gt;'CBSA Walk Groupings'!$B$4),'CBSA Walk Groupings'!$A$5,
IF(J181&gt;'CBSA Walk Groupings'!$B$5,'CBSA Walk Groupings'!$A$6,"")))))</f>
        <v>5</v>
      </c>
      <c r="M181" s="72">
        <v>0</v>
      </c>
      <c r="N181" s="72">
        <v>1</v>
      </c>
    </row>
    <row r="182" spans="1:14" x14ac:dyDescent="0.25">
      <c r="A182" t="str">
        <f t="shared" si="2"/>
        <v>Bonneville MPO_2013</v>
      </c>
      <c r="B182" t="s">
        <v>152</v>
      </c>
      <c r="C182" s="49" t="s">
        <v>131</v>
      </c>
      <c r="D182">
        <v>2013</v>
      </c>
      <c r="E182" s="45">
        <v>95017.224344591392</v>
      </c>
      <c r="F182" s="50">
        <v>41181.987867664575</v>
      </c>
      <c r="G182" s="46">
        <v>361.0479048941479</v>
      </c>
      <c r="H182" s="46">
        <v>664.85621456935121</v>
      </c>
      <c r="I182" s="47">
        <v>0.87671315443623066</v>
      </c>
      <c r="J182" s="47">
        <v>1.61443448700393</v>
      </c>
      <c r="K182" s="48">
        <f>IF(I182&lt;='CBSA Bike Groupings'!$B$2,'CBSA Bike Groupings'!$A$2,
IF(AND(I182&lt;='CBSA Bike Groupings'!$B$3,I182&gt;'CBSA Bike Groupings'!$B$2),'CBSA Bike Groupings'!$A$3,
IF(AND(I182&lt;='CBSA Bike Groupings'!$B$4,I182&gt;'CBSA Bike Groupings'!$B$3),'CBSA Bike Groupings'!$A$4,
IF(AND(I182&lt;='CBSA Bike Groupings'!$B$5,I182&gt;'CBSA Bike Groupings'!$B$4),'CBSA Bike Groupings'!$A$5,
IF(I182&gt;'CBSA Bike Groupings'!$B$5,'CBSA Bike Groupings'!$A$6,"")))))</f>
        <v>5</v>
      </c>
      <c r="L182" s="48">
        <f>IF(J182&lt;='CBSA Walk Groupings'!$B$2,'CBSA Walk Groupings'!$A$2,
IF(AND(J182&lt;='CBSA Walk Groupings'!$B$3,J182&gt;'CBSA Walk Groupings'!$B$2),'CBSA Walk Groupings'!$A$3,
IF(AND(J182&lt;='CBSA Walk Groupings'!$B$4,J182&gt;'CBSA Walk Groupings'!$B$3),'CBSA Walk Groupings'!$A$4,
IF(AND(J182&lt;='CBSA Walk Groupings'!$B$5,J182&gt;'CBSA Walk Groupings'!$B$4),'CBSA Walk Groupings'!$A$5,
IF(J182&gt;'CBSA Walk Groupings'!$B$5,'CBSA Walk Groupings'!$A$6,"")))))</f>
        <v>2</v>
      </c>
      <c r="M182" s="72">
        <v>0</v>
      </c>
      <c r="N182" s="72">
        <v>1</v>
      </c>
    </row>
    <row r="183" spans="1:14" x14ac:dyDescent="0.25">
      <c r="A183" t="str">
        <f t="shared" si="2"/>
        <v>Bonneville MPO_2014</v>
      </c>
      <c r="B183" t="s">
        <v>152</v>
      </c>
      <c r="C183" s="49" t="s">
        <v>131</v>
      </c>
      <c r="D183">
        <v>2014</v>
      </c>
      <c r="E183" s="45">
        <v>95836.615221863074</v>
      </c>
      <c r="F183" s="50">
        <v>41323.244967537779</v>
      </c>
      <c r="G183" s="46">
        <v>348.75801616463804</v>
      </c>
      <c r="H183" s="46">
        <v>769.42503390053639</v>
      </c>
      <c r="I183" s="47">
        <v>0.84397538585997101</v>
      </c>
      <c r="J183" s="47">
        <v>1.8619666352557067</v>
      </c>
      <c r="K183" s="48">
        <f>IF(I183&lt;='CBSA Bike Groupings'!$B$2,'CBSA Bike Groupings'!$A$2,
IF(AND(I183&lt;='CBSA Bike Groupings'!$B$3,I183&gt;'CBSA Bike Groupings'!$B$2),'CBSA Bike Groupings'!$A$3,
IF(AND(I183&lt;='CBSA Bike Groupings'!$B$4,I183&gt;'CBSA Bike Groupings'!$B$3),'CBSA Bike Groupings'!$A$4,
IF(AND(I183&lt;='CBSA Bike Groupings'!$B$5,I183&gt;'CBSA Bike Groupings'!$B$4),'CBSA Bike Groupings'!$A$5,
IF(I183&gt;'CBSA Bike Groupings'!$B$5,'CBSA Bike Groupings'!$A$6,"")))))</f>
        <v>5</v>
      </c>
      <c r="L183" s="48">
        <f>IF(J183&lt;='CBSA Walk Groupings'!$B$2,'CBSA Walk Groupings'!$A$2,
IF(AND(J183&lt;='CBSA Walk Groupings'!$B$3,J183&gt;'CBSA Walk Groupings'!$B$2),'CBSA Walk Groupings'!$A$3,
IF(AND(J183&lt;='CBSA Walk Groupings'!$B$4,J183&gt;'CBSA Walk Groupings'!$B$3),'CBSA Walk Groupings'!$A$4,
IF(AND(J183&lt;='CBSA Walk Groupings'!$B$5,J183&gt;'CBSA Walk Groupings'!$B$4),'CBSA Walk Groupings'!$A$5,
IF(J183&gt;'CBSA Walk Groupings'!$B$5,'CBSA Walk Groupings'!$A$6,"")))))</f>
        <v>3</v>
      </c>
      <c r="M183" s="72">
        <v>0</v>
      </c>
      <c r="N183" s="72">
        <v>1</v>
      </c>
    </row>
    <row r="184" spans="1:14" x14ac:dyDescent="0.25">
      <c r="A184" t="str">
        <f t="shared" si="2"/>
        <v>Bonneville MPO_2015</v>
      </c>
      <c r="B184" t="s">
        <v>152</v>
      </c>
      <c r="C184" s="49" t="s">
        <v>131</v>
      </c>
      <c r="D184">
        <v>2015</v>
      </c>
      <c r="E184" s="45">
        <v>96818.872346813718</v>
      </c>
      <c r="F184" s="50">
        <v>41634.181782834079</v>
      </c>
      <c r="G184" s="46">
        <v>395.48872365843766</v>
      </c>
      <c r="H184" s="46">
        <v>673.85148404053598</v>
      </c>
      <c r="I184" s="47">
        <v>0.94991352471228119</v>
      </c>
      <c r="J184" s="47">
        <v>1.6185054087417354</v>
      </c>
      <c r="K184" s="48">
        <f>IF(I184&lt;='CBSA Bike Groupings'!$B$2,'CBSA Bike Groupings'!$A$2,
IF(AND(I184&lt;='CBSA Bike Groupings'!$B$3,I184&gt;'CBSA Bike Groupings'!$B$2),'CBSA Bike Groupings'!$A$3,
IF(AND(I184&lt;='CBSA Bike Groupings'!$B$4,I184&gt;'CBSA Bike Groupings'!$B$3),'CBSA Bike Groupings'!$A$4,
IF(AND(I184&lt;='CBSA Bike Groupings'!$B$5,I184&gt;'CBSA Bike Groupings'!$B$4),'CBSA Bike Groupings'!$A$5,
IF(I184&gt;'CBSA Bike Groupings'!$B$5,'CBSA Bike Groupings'!$A$6,"")))))</f>
        <v>5</v>
      </c>
      <c r="L184" s="48">
        <f>IF(J184&lt;='CBSA Walk Groupings'!$B$2,'CBSA Walk Groupings'!$A$2,
IF(AND(J184&lt;='CBSA Walk Groupings'!$B$3,J184&gt;'CBSA Walk Groupings'!$B$2),'CBSA Walk Groupings'!$A$3,
IF(AND(J184&lt;='CBSA Walk Groupings'!$B$4,J184&gt;'CBSA Walk Groupings'!$B$3),'CBSA Walk Groupings'!$A$4,
IF(AND(J184&lt;='CBSA Walk Groupings'!$B$5,J184&gt;'CBSA Walk Groupings'!$B$4),'CBSA Walk Groupings'!$A$5,
IF(J184&gt;'CBSA Walk Groupings'!$B$5,'CBSA Walk Groupings'!$A$6,"")))))</f>
        <v>2</v>
      </c>
      <c r="M184" s="72">
        <v>0</v>
      </c>
      <c r="N184" s="72">
        <v>0</v>
      </c>
    </row>
    <row r="185" spans="1:14" x14ac:dyDescent="0.25">
      <c r="A185" t="str">
        <f t="shared" si="2"/>
        <v>Bonneville MPO_2016</v>
      </c>
      <c r="B185" t="s">
        <v>152</v>
      </c>
      <c r="C185" s="49" t="s">
        <v>131</v>
      </c>
      <c r="D185">
        <v>2016</v>
      </c>
      <c r="E185" s="45">
        <v>97954.093221218864</v>
      </c>
      <c r="F185" s="50">
        <v>42399.409746877311</v>
      </c>
      <c r="G185" s="46">
        <v>306.54651069172161</v>
      </c>
      <c r="H185" s="46">
        <v>704.55874422920476</v>
      </c>
      <c r="I185" s="47">
        <v>0.72299711840752345</v>
      </c>
      <c r="J185" s="47">
        <v>1.6617182843709162</v>
      </c>
      <c r="K185" s="48">
        <f>IF(I185&lt;='CBSA Bike Groupings'!$B$2,'CBSA Bike Groupings'!$A$2,
IF(AND(I185&lt;='CBSA Bike Groupings'!$B$3,I185&gt;'CBSA Bike Groupings'!$B$2),'CBSA Bike Groupings'!$A$3,
IF(AND(I185&lt;='CBSA Bike Groupings'!$B$4,I185&gt;'CBSA Bike Groupings'!$B$3),'CBSA Bike Groupings'!$A$4,
IF(AND(I185&lt;='CBSA Bike Groupings'!$B$5,I185&gt;'CBSA Bike Groupings'!$B$4),'CBSA Bike Groupings'!$A$5,
IF(I185&gt;'CBSA Bike Groupings'!$B$5,'CBSA Bike Groupings'!$A$6,"")))))</f>
        <v>4</v>
      </c>
      <c r="L185" s="48">
        <f>IF(J185&lt;='CBSA Walk Groupings'!$B$2,'CBSA Walk Groupings'!$A$2,
IF(AND(J185&lt;='CBSA Walk Groupings'!$B$3,J185&gt;'CBSA Walk Groupings'!$B$2),'CBSA Walk Groupings'!$A$3,
IF(AND(J185&lt;='CBSA Walk Groupings'!$B$4,J185&gt;'CBSA Walk Groupings'!$B$3),'CBSA Walk Groupings'!$A$4,
IF(AND(J185&lt;='CBSA Walk Groupings'!$B$5,J185&gt;'CBSA Walk Groupings'!$B$4),'CBSA Walk Groupings'!$A$5,
IF(J185&gt;'CBSA Walk Groupings'!$B$5,'CBSA Walk Groupings'!$A$6,"")))))</f>
        <v>2</v>
      </c>
      <c r="M185" s="72">
        <v>0</v>
      </c>
      <c r="N185" s="72">
        <v>2</v>
      </c>
    </row>
    <row r="186" spans="1:14" x14ac:dyDescent="0.25">
      <c r="A186" t="str">
        <f t="shared" si="2"/>
        <v>Bonneville MPO_2017</v>
      </c>
      <c r="B186" t="s">
        <v>152</v>
      </c>
      <c r="C186" s="49" t="s">
        <v>131</v>
      </c>
      <c r="D186">
        <v>2017</v>
      </c>
      <c r="E186" s="45">
        <v>99050</v>
      </c>
      <c r="F186" s="50">
        <v>43350</v>
      </c>
      <c r="G186" s="46">
        <v>269</v>
      </c>
      <c r="H186" s="46">
        <v>742</v>
      </c>
      <c r="I186" s="47">
        <f>(G186/$F186)*100</f>
        <v>0.62053056516724336</v>
      </c>
      <c r="J186" s="47">
        <f>(H186/$F186)*100</f>
        <v>1.7116493656286043</v>
      </c>
      <c r="K186" s="48">
        <f>IF(I186&lt;='CBSA Bike Groupings'!$B$2,'CBSA Bike Groupings'!$A$2,
IF(AND(I186&lt;='CBSA Bike Groupings'!$B$3,I186&gt;'CBSA Bike Groupings'!$B$2),'CBSA Bike Groupings'!$A$3,
IF(AND(I186&lt;='CBSA Bike Groupings'!$B$4,I186&gt;'CBSA Bike Groupings'!$B$3),'CBSA Bike Groupings'!$A$4,
IF(AND(I186&lt;='CBSA Bike Groupings'!$B$5,I186&gt;'CBSA Bike Groupings'!$B$4),'CBSA Bike Groupings'!$A$5,
IF(I186&gt;'CBSA Bike Groupings'!$B$5,'CBSA Bike Groupings'!$A$6,"")))))</f>
        <v>3</v>
      </c>
      <c r="L186" s="48">
        <f>IF(J186&lt;='CBSA Walk Groupings'!$B$2,'CBSA Walk Groupings'!$A$2,
IF(AND(J186&lt;='CBSA Walk Groupings'!$B$3,J186&gt;'CBSA Walk Groupings'!$B$2),'CBSA Walk Groupings'!$A$3,
IF(AND(J186&lt;='CBSA Walk Groupings'!$B$4,J186&gt;'CBSA Walk Groupings'!$B$3),'CBSA Walk Groupings'!$A$4,
IF(AND(J186&lt;='CBSA Walk Groupings'!$B$5,J186&gt;'CBSA Walk Groupings'!$B$4),'CBSA Walk Groupings'!$A$5,
IF(J186&gt;'CBSA Walk Groupings'!$B$5,'CBSA Walk Groupings'!$A$6,"")))))</f>
        <v>2</v>
      </c>
      <c r="M186" s="72">
        <v>0</v>
      </c>
      <c r="N186" s="72">
        <v>0</v>
      </c>
    </row>
    <row r="187" spans="1:14" x14ac:dyDescent="0.25">
      <c r="A187" t="str">
        <f t="shared" si="2"/>
        <v>Boston Region MPO_2013</v>
      </c>
      <c r="B187" t="s">
        <v>153</v>
      </c>
      <c r="C187" s="49" t="s">
        <v>141</v>
      </c>
      <c r="D187">
        <v>2013</v>
      </c>
      <c r="E187" s="45">
        <v>3108147.3930078414</v>
      </c>
      <c r="F187" s="50">
        <v>1584640.6775513205</v>
      </c>
      <c r="G187" s="46">
        <v>18779.526346325554</v>
      </c>
      <c r="H187" s="46">
        <v>105288.81032940716</v>
      </c>
      <c r="I187" s="47">
        <v>1.1850968243062381</v>
      </c>
      <c r="J187" s="47">
        <v>6.6443334328704475</v>
      </c>
      <c r="K187" s="48">
        <f>IF(I187&lt;='CBSA Bike Groupings'!$B$2,'CBSA Bike Groupings'!$A$2,
IF(AND(I187&lt;='CBSA Bike Groupings'!$B$3,I187&gt;'CBSA Bike Groupings'!$B$2),'CBSA Bike Groupings'!$A$3,
IF(AND(I187&lt;='CBSA Bike Groupings'!$B$4,I187&gt;'CBSA Bike Groupings'!$B$3),'CBSA Bike Groupings'!$A$4,
IF(AND(I187&lt;='CBSA Bike Groupings'!$B$5,I187&gt;'CBSA Bike Groupings'!$B$4),'CBSA Bike Groupings'!$A$5,
IF(I187&gt;'CBSA Bike Groupings'!$B$5,'CBSA Bike Groupings'!$A$6,"")))))</f>
        <v>5</v>
      </c>
      <c r="L187" s="48">
        <f>IF(J187&lt;='CBSA Walk Groupings'!$B$2,'CBSA Walk Groupings'!$A$2,
IF(AND(J187&lt;='CBSA Walk Groupings'!$B$3,J187&gt;'CBSA Walk Groupings'!$B$2),'CBSA Walk Groupings'!$A$3,
IF(AND(J187&lt;='CBSA Walk Groupings'!$B$4,J187&gt;'CBSA Walk Groupings'!$B$3),'CBSA Walk Groupings'!$A$4,
IF(AND(J187&lt;='CBSA Walk Groupings'!$B$5,J187&gt;'CBSA Walk Groupings'!$B$4),'CBSA Walk Groupings'!$A$5,
IF(J187&gt;'CBSA Walk Groupings'!$B$5,'CBSA Walk Groupings'!$A$6,"")))))</f>
        <v>5</v>
      </c>
      <c r="M187" s="72">
        <v>1</v>
      </c>
      <c r="N187" s="72">
        <v>33</v>
      </c>
    </row>
    <row r="188" spans="1:14" x14ac:dyDescent="0.25">
      <c r="A188" t="str">
        <f t="shared" si="2"/>
        <v>Boston Region MPO_2014</v>
      </c>
      <c r="B188" t="s">
        <v>153</v>
      </c>
      <c r="C188" s="49" t="s">
        <v>141</v>
      </c>
      <c r="D188">
        <v>2014</v>
      </c>
      <c r="E188" s="45">
        <v>3143185.627197505</v>
      </c>
      <c r="F188" s="50">
        <v>1608357.9430175829</v>
      </c>
      <c r="G188" s="46">
        <v>19404.760153967309</v>
      </c>
      <c r="H188" s="46">
        <v>105897.07875118169</v>
      </c>
      <c r="I188" s="47">
        <v>1.206495123688718</v>
      </c>
      <c r="J188" s="47">
        <v>6.5841735797007219</v>
      </c>
      <c r="K188" s="48">
        <f>IF(I188&lt;='CBSA Bike Groupings'!$B$2,'CBSA Bike Groupings'!$A$2,
IF(AND(I188&lt;='CBSA Bike Groupings'!$B$3,I188&gt;'CBSA Bike Groupings'!$B$2),'CBSA Bike Groupings'!$A$3,
IF(AND(I188&lt;='CBSA Bike Groupings'!$B$4,I188&gt;'CBSA Bike Groupings'!$B$3),'CBSA Bike Groupings'!$A$4,
IF(AND(I188&lt;='CBSA Bike Groupings'!$B$5,I188&gt;'CBSA Bike Groupings'!$B$4),'CBSA Bike Groupings'!$A$5,
IF(I188&gt;'CBSA Bike Groupings'!$B$5,'CBSA Bike Groupings'!$A$6,"")))))</f>
        <v>5</v>
      </c>
      <c r="L188" s="48">
        <f>IF(J188&lt;='CBSA Walk Groupings'!$B$2,'CBSA Walk Groupings'!$A$2,
IF(AND(J188&lt;='CBSA Walk Groupings'!$B$3,J188&gt;'CBSA Walk Groupings'!$B$2),'CBSA Walk Groupings'!$A$3,
IF(AND(J188&lt;='CBSA Walk Groupings'!$B$4,J188&gt;'CBSA Walk Groupings'!$B$3),'CBSA Walk Groupings'!$A$4,
IF(AND(J188&lt;='CBSA Walk Groupings'!$B$5,J188&gt;'CBSA Walk Groupings'!$B$4),'CBSA Walk Groupings'!$A$5,
IF(J188&gt;'CBSA Walk Groupings'!$B$5,'CBSA Walk Groupings'!$A$6,"")))))</f>
        <v>5</v>
      </c>
      <c r="M188" s="72">
        <v>6</v>
      </c>
      <c r="N188" s="72">
        <v>28</v>
      </c>
    </row>
    <row r="189" spans="1:14" x14ac:dyDescent="0.25">
      <c r="A189" t="str">
        <f t="shared" si="2"/>
        <v>Boston Region MPO_2015</v>
      </c>
      <c r="B189" t="s">
        <v>153</v>
      </c>
      <c r="C189" s="49" t="s">
        <v>141</v>
      </c>
      <c r="D189">
        <v>2015</v>
      </c>
      <c r="E189" s="45">
        <v>3174460.4727163049</v>
      </c>
      <c r="F189" s="50">
        <v>1644488.6922796308</v>
      </c>
      <c r="G189" s="46">
        <v>20243.278133011259</v>
      </c>
      <c r="H189" s="46">
        <v>109556.14224644576</v>
      </c>
      <c r="I189" s="47">
        <v>1.2309770342628217</v>
      </c>
      <c r="J189" s="47">
        <v>6.6620185812634762</v>
      </c>
      <c r="K189" s="48">
        <f>IF(I189&lt;='CBSA Bike Groupings'!$B$2,'CBSA Bike Groupings'!$A$2,
IF(AND(I189&lt;='CBSA Bike Groupings'!$B$3,I189&gt;'CBSA Bike Groupings'!$B$2),'CBSA Bike Groupings'!$A$3,
IF(AND(I189&lt;='CBSA Bike Groupings'!$B$4,I189&gt;'CBSA Bike Groupings'!$B$3),'CBSA Bike Groupings'!$A$4,
IF(AND(I189&lt;='CBSA Bike Groupings'!$B$5,I189&gt;'CBSA Bike Groupings'!$B$4),'CBSA Bike Groupings'!$A$5,
IF(I189&gt;'CBSA Bike Groupings'!$B$5,'CBSA Bike Groupings'!$A$6,"")))))</f>
        <v>5</v>
      </c>
      <c r="L189" s="48">
        <f>IF(J189&lt;='CBSA Walk Groupings'!$B$2,'CBSA Walk Groupings'!$A$2,
IF(AND(J189&lt;='CBSA Walk Groupings'!$B$3,J189&gt;'CBSA Walk Groupings'!$B$2),'CBSA Walk Groupings'!$A$3,
IF(AND(J189&lt;='CBSA Walk Groupings'!$B$4,J189&gt;'CBSA Walk Groupings'!$B$3),'CBSA Walk Groupings'!$A$4,
IF(AND(J189&lt;='CBSA Walk Groupings'!$B$5,J189&gt;'CBSA Walk Groupings'!$B$4),'CBSA Walk Groupings'!$A$5,
IF(J189&gt;'CBSA Walk Groupings'!$B$5,'CBSA Walk Groupings'!$A$6,"")))))</f>
        <v>5</v>
      </c>
      <c r="M189" s="72">
        <v>6</v>
      </c>
      <c r="N189" s="72">
        <v>32</v>
      </c>
    </row>
    <row r="190" spans="1:14" x14ac:dyDescent="0.25">
      <c r="A190" t="str">
        <f t="shared" si="2"/>
        <v>Boston Region MPO_2016</v>
      </c>
      <c r="B190" t="s">
        <v>153</v>
      </c>
      <c r="C190" s="49" t="s">
        <v>141</v>
      </c>
      <c r="D190">
        <v>2016</v>
      </c>
      <c r="E190" s="45">
        <v>3199854.9205037858</v>
      </c>
      <c r="F190" s="50">
        <v>1673108.6636028045</v>
      </c>
      <c r="G190" s="46">
        <v>21743.72854580553</v>
      </c>
      <c r="H190" s="46">
        <v>111536.69151411112</v>
      </c>
      <c r="I190" s="47">
        <v>1.2996004992875636</v>
      </c>
      <c r="J190" s="47">
        <v>6.6664344008555014</v>
      </c>
      <c r="K190" s="48">
        <f>IF(I190&lt;='CBSA Bike Groupings'!$B$2,'CBSA Bike Groupings'!$A$2,
IF(AND(I190&lt;='CBSA Bike Groupings'!$B$3,I190&gt;'CBSA Bike Groupings'!$B$2),'CBSA Bike Groupings'!$A$3,
IF(AND(I190&lt;='CBSA Bike Groupings'!$B$4,I190&gt;'CBSA Bike Groupings'!$B$3),'CBSA Bike Groupings'!$A$4,
IF(AND(I190&lt;='CBSA Bike Groupings'!$B$5,I190&gt;'CBSA Bike Groupings'!$B$4),'CBSA Bike Groupings'!$A$5,
IF(I190&gt;'CBSA Bike Groupings'!$B$5,'CBSA Bike Groupings'!$A$6,"")))))</f>
        <v>5</v>
      </c>
      <c r="L190" s="48">
        <f>IF(J190&lt;='CBSA Walk Groupings'!$B$2,'CBSA Walk Groupings'!$A$2,
IF(AND(J190&lt;='CBSA Walk Groupings'!$B$3,J190&gt;'CBSA Walk Groupings'!$B$2),'CBSA Walk Groupings'!$A$3,
IF(AND(J190&lt;='CBSA Walk Groupings'!$B$4,J190&gt;'CBSA Walk Groupings'!$B$3),'CBSA Walk Groupings'!$A$4,
IF(AND(J190&lt;='CBSA Walk Groupings'!$B$5,J190&gt;'CBSA Walk Groupings'!$B$4),'CBSA Walk Groupings'!$A$5,
IF(J190&gt;'CBSA Walk Groupings'!$B$5,'CBSA Walk Groupings'!$A$6,"")))))</f>
        <v>5</v>
      </c>
      <c r="M190" s="72">
        <v>4</v>
      </c>
      <c r="N190" s="72">
        <v>46</v>
      </c>
    </row>
    <row r="191" spans="1:14" x14ac:dyDescent="0.25">
      <c r="A191" t="str">
        <f t="shared" si="2"/>
        <v>Boston Region MPO_2017</v>
      </c>
      <c r="B191" t="s">
        <v>153</v>
      </c>
      <c r="C191" s="49" t="s">
        <v>141</v>
      </c>
      <c r="D191">
        <v>2017</v>
      </c>
      <c r="E191" s="45">
        <v>3232314</v>
      </c>
      <c r="F191" s="50">
        <v>1705866</v>
      </c>
      <c r="G191" s="46">
        <v>23014</v>
      </c>
      <c r="H191" s="46">
        <v>113595</v>
      </c>
      <c r="I191" s="47">
        <f>(G191/$F191)*100</f>
        <v>1.349109484566783</v>
      </c>
      <c r="J191" s="47">
        <f>(H191/$F191)*100</f>
        <v>6.6590810767082527</v>
      </c>
      <c r="K191" s="48">
        <f>IF(I191&lt;='CBSA Bike Groupings'!$B$2,'CBSA Bike Groupings'!$A$2,
IF(AND(I191&lt;='CBSA Bike Groupings'!$B$3,I191&gt;'CBSA Bike Groupings'!$B$2),'CBSA Bike Groupings'!$A$3,
IF(AND(I191&lt;='CBSA Bike Groupings'!$B$4,I191&gt;'CBSA Bike Groupings'!$B$3),'CBSA Bike Groupings'!$A$4,
IF(AND(I191&lt;='CBSA Bike Groupings'!$B$5,I191&gt;'CBSA Bike Groupings'!$B$4),'CBSA Bike Groupings'!$A$5,
IF(I191&gt;'CBSA Bike Groupings'!$B$5,'CBSA Bike Groupings'!$A$6,"")))))</f>
        <v>5</v>
      </c>
      <c r="L191" s="48">
        <f>IF(J191&lt;='CBSA Walk Groupings'!$B$2,'CBSA Walk Groupings'!$A$2,
IF(AND(J191&lt;='CBSA Walk Groupings'!$B$3,J191&gt;'CBSA Walk Groupings'!$B$2),'CBSA Walk Groupings'!$A$3,
IF(AND(J191&lt;='CBSA Walk Groupings'!$B$4,J191&gt;'CBSA Walk Groupings'!$B$3),'CBSA Walk Groupings'!$A$4,
IF(AND(J191&lt;='CBSA Walk Groupings'!$B$5,J191&gt;'CBSA Walk Groupings'!$B$4),'CBSA Walk Groupings'!$A$5,
IF(J191&gt;'CBSA Walk Groupings'!$B$5,'CBSA Walk Groupings'!$A$6,"")))))</f>
        <v>5</v>
      </c>
      <c r="M191" s="72">
        <v>4</v>
      </c>
      <c r="N191" s="72">
        <v>26</v>
      </c>
    </row>
    <row r="192" spans="1:14" x14ac:dyDescent="0.25">
      <c r="A192" t="str">
        <f t="shared" si="2"/>
        <v>Bowling Green-Warren County MPO_2013</v>
      </c>
      <c r="B192" t="s">
        <v>154</v>
      </c>
      <c r="C192" s="49" t="s">
        <v>155</v>
      </c>
      <c r="D192">
        <v>2013</v>
      </c>
      <c r="E192" s="45">
        <v>115436.98411844452</v>
      </c>
      <c r="F192" s="50">
        <v>53937.471941886361</v>
      </c>
      <c r="G192" s="46">
        <v>110.00888151863835</v>
      </c>
      <c r="H192" s="46">
        <v>1486.913360852405</v>
      </c>
      <c r="I192" s="47">
        <v>0.20395631748771018</v>
      </c>
      <c r="J192" s="47">
        <v>2.7567353591478003</v>
      </c>
      <c r="K192" s="48">
        <f>IF(I192&lt;='CBSA Bike Groupings'!$B$2,'CBSA Bike Groupings'!$A$2,
IF(AND(I192&lt;='CBSA Bike Groupings'!$B$3,I192&gt;'CBSA Bike Groupings'!$B$2),'CBSA Bike Groupings'!$A$3,
IF(AND(I192&lt;='CBSA Bike Groupings'!$B$4,I192&gt;'CBSA Bike Groupings'!$B$3),'CBSA Bike Groupings'!$A$4,
IF(AND(I192&lt;='CBSA Bike Groupings'!$B$5,I192&gt;'CBSA Bike Groupings'!$B$4),'CBSA Bike Groupings'!$A$5,
IF(I192&gt;'CBSA Bike Groupings'!$B$5,'CBSA Bike Groupings'!$A$6,"")))))</f>
        <v>1</v>
      </c>
      <c r="L192" s="48">
        <f>IF(J192&lt;='CBSA Walk Groupings'!$B$2,'CBSA Walk Groupings'!$A$2,
IF(AND(J192&lt;='CBSA Walk Groupings'!$B$3,J192&gt;'CBSA Walk Groupings'!$B$2),'CBSA Walk Groupings'!$A$3,
IF(AND(J192&lt;='CBSA Walk Groupings'!$B$4,J192&gt;'CBSA Walk Groupings'!$B$3),'CBSA Walk Groupings'!$A$4,
IF(AND(J192&lt;='CBSA Walk Groupings'!$B$5,J192&gt;'CBSA Walk Groupings'!$B$4),'CBSA Walk Groupings'!$A$5,
IF(J192&gt;'CBSA Walk Groupings'!$B$5,'CBSA Walk Groupings'!$A$6,"")))))</f>
        <v>4</v>
      </c>
      <c r="M192" s="72">
        <v>0</v>
      </c>
      <c r="N192" s="72">
        <v>0</v>
      </c>
    </row>
    <row r="193" spans="1:14" x14ac:dyDescent="0.25">
      <c r="A193" t="str">
        <f t="shared" si="2"/>
        <v>Bowling Green-Warren County MPO_2014</v>
      </c>
      <c r="B193" t="s">
        <v>154</v>
      </c>
      <c r="C193" s="49" t="s">
        <v>155</v>
      </c>
      <c r="D193">
        <v>2014</v>
      </c>
      <c r="E193" s="45">
        <v>117167.90879136695</v>
      </c>
      <c r="F193" s="50">
        <v>54399.393662980714</v>
      </c>
      <c r="G193" s="46">
        <v>97.008862730606495</v>
      </c>
      <c r="H193" s="46">
        <v>1667.90446906738</v>
      </c>
      <c r="I193" s="47">
        <v>0.17832710292986578</v>
      </c>
      <c r="J193" s="47">
        <v>3.0660350359794619</v>
      </c>
      <c r="K193" s="48">
        <f>IF(I193&lt;='CBSA Bike Groupings'!$B$2,'CBSA Bike Groupings'!$A$2,
IF(AND(I193&lt;='CBSA Bike Groupings'!$B$3,I193&gt;'CBSA Bike Groupings'!$B$2),'CBSA Bike Groupings'!$A$3,
IF(AND(I193&lt;='CBSA Bike Groupings'!$B$4,I193&gt;'CBSA Bike Groupings'!$B$3),'CBSA Bike Groupings'!$A$4,
IF(AND(I193&lt;='CBSA Bike Groupings'!$B$5,I193&gt;'CBSA Bike Groupings'!$B$4),'CBSA Bike Groupings'!$A$5,
IF(I193&gt;'CBSA Bike Groupings'!$B$5,'CBSA Bike Groupings'!$A$6,"")))))</f>
        <v>1</v>
      </c>
      <c r="L193" s="48">
        <f>IF(J193&lt;='CBSA Walk Groupings'!$B$2,'CBSA Walk Groupings'!$A$2,
IF(AND(J193&lt;='CBSA Walk Groupings'!$B$3,J193&gt;'CBSA Walk Groupings'!$B$2),'CBSA Walk Groupings'!$A$3,
IF(AND(J193&lt;='CBSA Walk Groupings'!$B$4,J193&gt;'CBSA Walk Groupings'!$B$3),'CBSA Walk Groupings'!$A$4,
IF(AND(J193&lt;='CBSA Walk Groupings'!$B$5,J193&gt;'CBSA Walk Groupings'!$B$4),'CBSA Walk Groupings'!$A$5,
IF(J193&gt;'CBSA Walk Groupings'!$B$5,'CBSA Walk Groupings'!$A$6,"")))))</f>
        <v>4</v>
      </c>
      <c r="M193" s="72">
        <v>0</v>
      </c>
      <c r="N193" s="72">
        <v>1</v>
      </c>
    </row>
    <row r="194" spans="1:14" x14ac:dyDescent="0.25">
      <c r="A194" t="str">
        <f t="shared" si="2"/>
        <v>Bowling Green-Warren County MPO_2015</v>
      </c>
      <c r="B194" t="s">
        <v>154</v>
      </c>
      <c r="C194" s="49" t="s">
        <v>155</v>
      </c>
      <c r="D194">
        <v>2015</v>
      </c>
      <c r="E194" s="45">
        <v>118948.66277177166</v>
      </c>
      <c r="F194" s="50">
        <v>55002.277134952834</v>
      </c>
      <c r="G194" s="46">
        <v>132.01120578847969</v>
      </c>
      <c r="H194" s="46">
        <v>1737.9001093945758</v>
      </c>
      <c r="I194" s="47">
        <v>0.24001043713986386</v>
      </c>
      <c r="J194" s="47">
        <v>3.1596875618994611</v>
      </c>
      <c r="K194" s="48">
        <f>IF(I194&lt;='CBSA Bike Groupings'!$B$2,'CBSA Bike Groupings'!$A$2,
IF(AND(I194&lt;='CBSA Bike Groupings'!$B$3,I194&gt;'CBSA Bike Groupings'!$B$2),'CBSA Bike Groupings'!$A$3,
IF(AND(I194&lt;='CBSA Bike Groupings'!$B$4,I194&gt;'CBSA Bike Groupings'!$B$3),'CBSA Bike Groupings'!$A$4,
IF(AND(I194&lt;='CBSA Bike Groupings'!$B$5,I194&gt;'CBSA Bike Groupings'!$B$4),'CBSA Bike Groupings'!$A$5,
IF(I194&gt;'CBSA Bike Groupings'!$B$5,'CBSA Bike Groupings'!$A$6,"")))))</f>
        <v>2</v>
      </c>
      <c r="L194" s="48">
        <f>IF(J194&lt;='CBSA Walk Groupings'!$B$2,'CBSA Walk Groupings'!$A$2,
IF(AND(J194&lt;='CBSA Walk Groupings'!$B$3,J194&gt;'CBSA Walk Groupings'!$B$2),'CBSA Walk Groupings'!$A$3,
IF(AND(J194&lt;='CBSA Walk Groupings'!$B$4,J194&gt;'CBSA Walk Groupings'!$B$3),'CBSA Walk Groupings'!$A$4,
IF(AND(J194&lt;='CBSA Walk Groupings'!$B$5,J194&gt;'CBSA Walk Groupings'!$B$4),'CBSA Walk Groupings'!$A$5,
IF(J194&gt;'CBSA Walk Groupings'!$B$5,'CBSA Walk Groupings'!$A$6,"")))))</f>
        <v>4</v>
      </c>
      <c r="M194" s="72">
        <v>0</v>
      </c>
      <c r="N194" s="72">
        <v>1</v>
      </c>
    </row>
    <row r="195" spans="1:14" x14ac:dyDescent="0.25">
      <c r="A195" t="str">
        <f t="shared" ref="A195:A258" si="3">B195&amp;"_"&amp;D195</f>
        <v>Bowling Green-Warren County MPO_2016</v>
      </c>
      <c r="B195" t="s">
        <v>154</v>
      </c>
      <c r="C195" s="49" t="s">
        <v>155</v>
      </c>
      <c r="D195">
        <v>2016</v>
      </c>
      <c r="E195" s="45">
        <v>121064.42310843072</v>
      </c>
      <c r="F195" s="50">
        <v>56084.54527032344</v>
      </c>
      <c r="G195" s="46">
        <v>153.00753867426189</v>
      </c>
      <c r="H195" s="46">
        <v>1809.8995048627173</v>
      </c>
      <c r="I195" s="47">
        <v>0.27281586743152975</v>
      </c>
      <c r="J195" s="47">
        <v>3.2270913424351275</v>
      </c>
      <c r="K195" s="48">
        <f>IF(I195&lt;='CBSA Bike Groupings'!$B$2,'CBSA Bike Groupings'!$A$2,
IF(AND(I195&lt;='CBSA Bike Groupings'!$B$3,I195&gt;'CBSA Bike Groupings'!$B$2),'CBSA Bike Groupings'!$A$3,
IF(AND(I195&lt;='CBSA Bike Groupings'!$B$4,I195&gt;'CBSA Bike Groupings'!$B$3),'CBSA Bike Groupings'!$A$4,
IF(AND(I195&lt;='CBSA Bike Groupings'!$B$5,I195&gt;'CBSA Bike Groupings'!$B$4),'CBSA Bike Groupings'!$A$5,
IF(I195&gt;'CBSA Bike Groupings'!$B$5,'CBSA Bike Groupings'!$A$6,"")))))</f>
        <v>2</v>
      </c>
      <c r="L195" s="48">
        <f>IF(J195&lt;='CBSA Walk Groupings'!$B$2,'CBSA Walk Groupings'!$A$2,
IF(AND(J195&lt;='CBSA Walk Groupings'!$B$3,J195&gt;'CBSA Walk Groupings'!$B$2),'CBSA Walk Groupings'!$A$3,
IF(AND(J195&lt;='CBSA Walk Groupings'!$B$4,J195&gt;'CBSA Walk Groupings'!$B$3),'CBSA Walk Groupings'!$A$4,
IF(AND(J195&lt;='CBSA Walk Groupings'!$B$5,J195&gt;'CBSA Walk Groupings'!$B$4),'CBSA Walk Groupings'!$A$5,
IF(J195&gt;'CBSA Walk Groupings'!$B$5,'CBSA Walk Groupings'!$A$6,"")))))</f>
        <v>5</v>
      </c>
      <c r="M195" s="72">
        <v>0</v>
      </c>
      <c r="N195" s="72">
        <v>1</v>
      </c>
    </row>
    <row r="196" spans="1:14" x14ac:dyDescent="0.25">
      <c r="A196" t="str">
        <f t="shared" si="3"/>
        <v>Bowling Green-Warren County MPO_2017</v>
      </c>
      <c r="B196" t="s">
        <v>154</v>
      </c>
      <c r="C196" s="49" t="s">
        <v>155</v>
      </c>
      <c r="D196">
        <v>2017</v>
      </c>
      <c r="E196" s="45">
        <v>123821</v>
      </c>
      <c r="F196" s="50">
        <v>57704</v>
      </c>
      <c r="G196" s="46">
        <v>110</v>
      </c>
      <c r="H196" s="46">
        <v>1868</v>
      </c>
      <c r="I196" s="47">
        <f>(G196/$F196)*100</f>
        <v>0.19062803271870232</v>
      </c>
      <c r="J196" s="47">
        <f>(H196/$F196)*100</f>
        <v>3.2372105919866909</v>
      </c>
      <c r="K196" s="48">
        <f>IF(I196&lt;='CBSA Bike Groupings'!$B$2,'CBSA Bike Groupings'!$A$2,
IF(AND(I196&lt;='CBSA Bike Groupings'!$B$3,I196&gt;'CBSA Bike Groupings'!$B$2),'CBSA Bike Groupings'!$A$3,
IF(AND(I196&lt;='CBSA Bike Groupings'!$B$4,I196&gt;'CBSA Bike Groupings'!$B$3),'CBSA Bike Groupings'!$A$4,
IF(AND(I196&lt;='CBSA Bike Groupings'!$B$5,I196&gt;'CBSA Bike Groupings'!$B$4),'CBSA Bike Groupings'!$A$5,
IF(I196&gt;'CBSA Bike Groupings'!$B$5,'CBSA Bike Groupings'!$A$6,"")))))</f>
        <v>1</v>
      </c>
      <c r="L196" s="48">
        <f>IF(J196&lt;='CBSA Walk Groupings'!$B$2,'CBSA Walk Groupings'!$A$2,
IF(AND(J196&lt;='CBSA Walk Groupings'!$B$3,J196&gt;'CBSA Walk Groupings'!$B$2),'CBSA Walk Groupings'!$A$3,
IF(AND(J196&lt;='CBSA Walk Groupings'!$B$4,J196&gt;'CBSA Walk Groupings'!$B$3),'CBSA Walk Groupings'!$A$4,
IF(AND(J196&lt;='CBSA Walk Groupings'!$B$5,J196&gt;'CBSA Walk Groupings'!$B$4),'CBSA Walk Groupings'!$A$5,
IF(J196&gt;'CBSA Walk Groupings'!$B$5,'CBSA Walk Groupings'!$A$6,"")))))</f>
        <v>5</v>
      </c>
      <c r="M196" s="72">
        <v>0</v>
      </c>
      <c r="N196" s="72">
        <v>3</v>
      </c>
    </row>
    <row r="197" spans="1:14" x14ac:dyDescent="0.25">
      <c r="A197" t="str">
        <f t="shared" si="3"/>
        <v>Bristol MPO_2013</v>
      </c>
      <c r="B197" t="s">
        <v>156</v>
      </c>
      <c r="C197" s="49" t="s">
        <v>157</v>
      </c>
      <c r="D197">
        <v>2013</v>
      </c>
      <c r="E197" s="45">
        <v>73995.573532060487</v>
      </c>
      <c r="F197" s="50">
        <v>30155.681556918255</v>
      </c>
      <c r="G197" s="46">
        <v>71.99813198377575</v>
      </c>
      <c r="H197" s="46">
        <v>448.64546251343501</v>
      </c>
      <c r="I197" s="47">
        <v>0.23875478273598524</v>
      </c>
      <c r="J197" s="47">
        <v>1.4877642929960828</v>
      </c>
      <c r="K197" s="48">
        <f>IF(I197&lt;='CBSA Bike Groupings'!$B$2,'CBSA Bike Groupings'!$A$2,
IF(AND(I197&lt;='CBSA Bike Groupings'!$B$3,I197&gt;'CBSA Bike Groupings'!$B$2),'CBSA Bike Groupings'!$A$3,
IF(AND(I197&lt;='CBSA Bike Groupings'!$B$4,I197&gt;'CBSA Bike Groupings'!$B$3),'CBSA Bike Groupings'!$A$4,
IF(AND(I197&lt;='CBSA Bike Groupings'!$B$5,I197&gt;'CBSA Bike Groupings'!$B$4),'CBSA Bike Groupings'!$A$5,
IF(I197&gt;'CBSA Bike Groupings'!$B$5,'CBSA Bike Groupings'!$A$6,"")))))</f>
        <v>2</v>
      </c>
      <c r="L197" s="48">
        <f>IF(J197&lt;='CBSA Walk Groupings'!$B$2,'CBSA Walk Groupings'!$A$2,
IF(AND(J197&lt;='CBSA Walk Groupings'!$B$3,J197&gt;'CBSA Walk Groupings'!$B$2),'CBSA Walk Groupings'!$A$3,
IF(AND(J197&lt;='CBSA Walk Groupings'!$B$4,J197&gt;'CBSA Walk Groupings'!$B$3),'CBSA Walk Groupings'!$A$4,
IF(AND(J197&lt;='CBSA Walk Groupings'!$B$5,J197&gt;'CBSA Walk Groupings'!$B$4),'CBSA Walk Groupings'!$A$5,
IF(J197&gt;'CBSA Walk Groupings'!$B$5,'CBSA Walk Groupings'!$A$6,"")))))</f>
        <v>2</v>
      </c>
      <c r="M197" s="72">
        <v>0</v>
      </c>
      <c r="N197" s="72">
        <v>0</v>
      </c>
    </row>
    <row r="198" spans="1:14" x14ac:dyDescent="0.25">
      <c r="A198" t="str">
        <f t="shared" si="3"/>
        <v>Bristol MPO_2014</v>
      </c>
      <c r="B198" t="s">
        <v>156</v>
      </c>
      <c r="C198" s="49" t="s">
        <v>157</v>
      </c>
      <c r="D198">
        <v>2014</v>
      </c>
      <c r="E198" s="45">
        <v>74267.220210435815</v>
      </c>
      <c r="F198" s="50">
        <v>30679.886658441228</v>
      </c>
      <c r="G198" s="46">
        <v>93.997731387688049</v>
      </c>
      <c r="H198" s="46">
        <v>462.06030167848479</v>
      </c>
      <c r="I198" s="47">
        <v>0.30638226416597802</v>
      </c>
      <c r="J198" s="47">
        <v>1.5060691286855001</v>
      </c>
      <c r="K198" s="48">
        <f>IF(I198&lt;='CBSA Bike Groupings'!$B$2,'CBSA Bike Groupings'!$A$2,
IF(AND(I198&lt;='CBSA Bike Groupings'!$B$3,I198&gt;'CBSA Bike Groupings'!$B$2),'CBSA Bike Groupings'!$A$3,
IF(AND(I198&lt;='CBSA Bike Groupings'!$B$4,I198&gt;'CBSA Bike Groupings'!$B$3),'CBSA Bike Groupings'!$A$4,
IF(AND(I198&lt;='CBSA Bike Groupings'!$B$5,I198&gt;'CBSA Bike Groupings'!$B$4),'CBSA Bike Groupings'!$A$5,
IF(I198&gt;'CBSA Bike Groupings'!$B$5,'CBSA Bike Groupings'!$A$6,"")))))</f>
        <v>2</v>
      </c>
      <c r="L198" s="48">
        <f>IF(J198&lt;='CBSA Walk Groupings'!$B$2,'CBSA Walk Groupings'!$A$2,
IF(AND(J198&lt;='CBSA Walk Groupings'!$B$3,J198&gt;'CBSA Walk Groupings'!$B$2),'CBSA Walk Groupings'!$A$3,
IF(AND(J198&lt;='CBSA Walk Groupings'!$B$4,J198&gt;'CBSA Walk Groupings'!$B$3),'CBSA Walk Groupings'!$A$4,
IF(AND(J198&lt;='CBSA Walk Groupings'!$B$5,J198&gt;'CBSA Walk Groupings'!$B$4),'CBSA Walk Groupings'!$A$5,
IF(J198&gt;'CBSA Walk Groupings'!$B$5,'CBSA Walk Groupings'!$A$6,"")))))</f>
        <v>2</v>
      </c>
      <c r="M198" s="72">
        <v>1</v>
      </c>
      <c r="N198" s="72">
        <v>2</v>
      </c>
    </row>
    <row r="199" spans="1:14" x14ac:dyDescent="0.25">
      <c r="A199" t="str">
        <f t="shared" si="3"/>
        <v>Bristol MPO_2015</v>
      </c>
      <c r="B199" t="s">
        <v>156</v>
      </c>
      <c r="C199" s="49" t="s">
        <v>157</v>
      </c>
      <c r="D199">
        <v>2015</v>
      </c>
      <c r="E199" s="45">
        <v>74119.377982988255</v>
      </c>
      <c r="F199" s="50">
        <v>31190.123094423983</v>
      </c>
      <c r="G199" s="46">
        <v>85.998117003514707</v>
      </c>
      <c r="H199" s="46">
        <v>456.59350755015475</v>
      </c>
      <c r="I199" s="47">
        <v>0.27572227510345743</v>
      </c>
      <c r="J199" s="47">
        <v>1.4639041537857294</v>
      </c>
      <c r="K199" s="48">
        <f>IF(I199&lt;='CBSA Bike Groupings'!$B$2,'CBSA Bike Groupings'!$A$2,
IF(AND(I199&lt;='CBSA Bike Groupings'!$B$3,I199&gt;'CBSA Bike Groupings'!$B$2),'CBSA Bike Groupings'!$A$3,
IF(AND(I199&lt;='CBSA Bike Groupings'!$B$4,I199&gt;'CBSA Bike Groupings'!$B$3),'CBSA Bike Groupings'!$A$4,
IF(AND(I199&lt;='CBSA Bike Groupings'!$B$5,I199&gt;'CBSA Bike Groupings'!$B$4),'CBSA Bike Groupings'!$A$5,
IF(I199&gt;'CBSA Bike Groupings'!$B$5,'CBSA Bike Groupings'!$A$6,"")))))</f>
        <v>2</v>
      </c>
      <c r="L199" s="48">
        <f>IF(J199&lt;='CBSA Walk Groupings'!$B$2,'CBSA Walk Groupings'!$A$2,
IF(AND(J199&lt;='CBSA Walk Groupings'!$B$3,J199&gt;'CBSA Walk Groupings'!$B$2),'CBSA Walk Groupings'!$A$3,
IF(AND(J199&lt;='CBSA Walk Groupings'!$B$4,J199&gt;'CBSA Walk Groupings'!$B$3),'CBSA Walk Groupings'!$A$4,
IF(AND(J199&lt;='CBSA Walk Groupings'!$B$5,J199&gt;'CBSA Walk Groupings'!$B$4),'CBSA Walk Groupings'!$A$5,
IF(J199&gt;'CBSA Walk Groupings'!$B$5,'CBSA Walk Groupings'!$A$6,"")))))</f>
        <v>2</v>
      </c>
      <c r="M199" s="72">
        <v>2</v>
      </c>
      <c r="N199" s="72">
        <v>1</v>
      </c>
    </row>
    <row r="200" spans="1:14" x14ac:dyDescent="0.25">
      <c r="A200" t="str">
        <f t="shared" si="3"/>
        <v>Bristol MPO_2016</v>
      </c>
      <c r="B200" t="s">
        <v>156</v>
      </c>
      <c r="C200" s="49" t="s">
        <v>157</v>
      </c>
      <c r="D200">
        <v>2016</v>
      </c>
      <c r="E200" s="45">
        <v>73983.823057177913</v>
      </c>
      <c r="F200" s="50">
        <v>31615.419283213159</v>
      </c>
      <c r="G200" s="46">
        <v>93.998296463269341</v>
      </c>
      <c r="H200" s="46">
        <v>446.60005332337187</v>
      </c>
      <c r="I200" s="47">
        <v>0.29731788663381614</v>
      </c>
      <c r="J200" s="47">
        <v>1.4126020260009746</v>
      </c>
      <c r="K200" s="48">
        <f>IF(I200&lt;='CBSA Bike Groupings'!$B$2,'CBSA Bike Groupings'!$A$2,
IF(AND(I200&lt;='CBSA Bike Groupings'!$B$3,I200&gt;'CBSA Bike Groupings'!$B$2),'CBSA Bike Groupings'!$A$3,
IF(AND(I200&lt;='CBSA Bike Groupings'!$B$4,I200&gt;'CBSA Bike Groupings'!$B$3),'CBSA Bike Groupings'!$A$4,
IF(AND(I200&lt;='CBSA Bike Groupings'!$B$5,I200&gt;'CBSA Bike Groupings'!$B$4),'CBSA Bike Groupings'!$A$5,
IF(I200&gt;'CBSA Bike Groupings'!$B$5,'CBSA Bike Groupings'!$A$6,"")))))</f>
        <v>2</v>
      </c>
      <c r="L200" s="48">
        <f>IF(J200&lt;='CBSA Walk Groupings'!$B$2,'CBSA Walk Groupings'!$A$2,
IF(AND(J200&lt;='CBSA Walk Groupings'!$B$3,J200&gt;'CBSA Walk Groupings'!$B$2),'CBSA Walk Groupings'!$A$3,
IF(AND(J200&lt;='CBSA Walk Groupings'!$B$4,J200&gt;'CBSA Walk Groupings'!$B$3),'CBSA Walk Groupings'!$A$4,
IF(AND(J200&lt;='CBSA Walk Groupings'!$B$5,J200&gt;'CBSA Walk Groupings'!$B$4),'CBSA Walk Groupings'!$A$5,
IF(J200&gt;'CBSA Walk Groupings'!$B$5,'CBSA Walk Groupings'!$A$6,"")))))</f>
        <v>2</v>
      </c>
      <c r="M200" s="72">
        <v>0</v>
      </c>
      <c r="N200" s="72">
        <v>0</v>
      </c>
    </row>
    <row r="201" spans="1:14" x14ac:dyDescent="0.25">
      <c r="A201" t="str">
        <f t="shared" si="3"/>
        <v>Bristol MPO_2017</v>
      </c>
      <c r="B201" t="s">
        <v>156</v>
      </c>
      <c r="C201" s="49" t="s">
        <v>157</v>
      </c>
      <c r="D201">
        <v>2017</v>
      </c>
      <c r="E201" s="45">
        <v>73567</v>
      </c>
      <c r="F201" s="50">
        <v>31204</v>
      </c>
      <c r="G201" s="46">
        <v>84</v>
      </c>
      <c r="H201" s="46">
        <v>444</v>
      </c>
      <c r="I201" s="47">
        <f>(G201/$F201)*100</f>
        <v>0.26919625689014232</v>
      </c>
      <c r="J201" s="47">
        <f>(H201/$F201)*100</f>
        <v>1.4228945007050378</v>
      </c>
      <c r="K201" s="48">
        <f>IF(I201&lt;='CBSA Bike Groupings'!$B$2,'CBSA Bike Groupings'!$A$2,
IF(AND(I201&lt;='CBSA Bike Groupings'!$B$3,I201&gt;'CBSA Bike Groupings'!$B$2),'CBSA Bike Groupings'!$A$3,
IF(AND(I201&lt;='CBSA Bike Groupings'!$B$4,I201&gt;'CBSA Bike Groupings'!$B$3),'CBSA Bike Groupings'!$A$4,
IF(AND(I201&lt;='CBSA Bike Groupings'!$B$5,I201&gt;'CBSA Bike Groupings'!$B$4),'CBSA Bike Groupings'!$A$5,
IF(I201&gt;'CBSA Bike Groupings'!$B$5,'CBSA Bike Groupings'!$A$6,"")))))</f>
        <v>2</v>
      </c>
      <c r="L201" s="48">
        <f>IF(J201&lt;='CBSA Walk Groupings'!$B$2,'CBSA Walk Groupings'!$A$2,
IF(AND(J201&lt;='CBSA Walk Groupings'!$B$3,J201&gt;'CBSA Walk Groupings'!$B$2),'CBSA Walk Groupings'!$A$3,
IF(AND(J201&lt;='CBSA Walk Groupings'!$B$4,J201&gt;'CBSA Walk Groupings'!$B$3),'CBSA Walk Groupings'!$A$4,
IF(AND(J201&lt;='CBSA Walk Groupings'!$B$5,J201&gt;'CBSA Walk Groupings'!$B$4),'CBSA Walk Groupings'!$A$5,
IF(J201&gt;'CBSA Walk Groupings'!$B$5,'CBSA Walk Groupings'!$A$6,"")))))</f>
        <v>2</v>
      </c>
      <c r="M201" s="72">
        <v>0</v>
      </c>
      <c r="N201" s="72">
        <v>3</v>
      </c>
    </row>
    <row r="202" spans="1:14" x14ac:dyDescent="0.25">
      <c r="A202" t="str">
        <f t="shared" si="3"/>
        <v>Brook-Hancock-Jefferson Metropolitan Planning Commission_2013</v>
      </c>
      <c r="B202" t="s">
        <v>158</v>
      </c>
      <c r="C202" s="49" t="s">
        <v>99</v>
      </c>
      <c r="D202">
        <v>2013</v>
      </c>
      <c r="E202" s="45">
        <v>123377.20646599673</v>
      </c>
      <c r="F202" s="50">
        <v>51110.215464370805</v>
      </c>
      <c r="G202" s="46">
        <v>10.000118510999361</v>
      </c>
      <c r="H202" s="46">
        <v>1743.9688914165213</v>
      </c>
      <c r="I202" s="47">
        <v>1.9565792122262712E-2</v>
      </c>
      <c r="J202" s="47">
        <v>3.4121728417135144</v>
      </c>
      <c r="K202" s="48">
        <f>IF(I202&lt;='CBSA Bike Groupings'!$B$2,'CBSA Bike Groupings'!$A$2,
IF(AND(I202&lt;='CBSA Bike Groupings'!$B$3,I202&gt;'CBSA Bike Groupings'!$B$2),'CBSA Bike Groupings'!$A$3,
IF(AND(I202&lt;='CBSA Bike Groupings'!$B$4,I202&gt;'CBSA Bike Groupings'!$B$3),'CBSA Bike Groupings'!$A$4,
IF(AND(I202&lt;='CBSA Bike Groupings'!$B$5,I202&gt;'CBSA Bike Groupings'!$B$4),'CBSA Bike Groupings'!$A$5,
IF(I202&gt;'CBSA Bike Groupings'!$B$5,'CBSA Bike Groupings'!$A$6,"")))))</f>
        <v>1</v>
      </c>
      <c r="L202" s="48">
        <f>IF(J202&lt;='CBSA Walk Groupings'!$B$2,'CBSA Walk Groupings'!$A$2,
IF(AND(J202&lt;='CBSA Walk Groupings'!$B$3,J202&gt;'CBSA Walk Groupings'!$B$2),'CBSA Walk Groupings'!$A$3,
IF(AND(J202&lt;='CBSA Walk Groupings'!$B$4,J202&gt;'CBSA Walk Groupings'!$B$3),'CBSA Walk Groupings'!$A$4,
IF(AND(J202&lt;='CBSA Walk Groupings'!$B$5,J202&gt;'CBSA Walk Groupings'!$B$4),'CBSA Walk Groupings'!$A$5,
IF(J202&gt;'CBSA Walk Groupings'!$B$5,'CBSA Walk Groupings'!$A$6,"")))))</f>
        <v>5</v>
      </c>
      <c r="M202" s="72">
        <v>0</v>
      </c>
      <c r="N202" s="72">
        <v>1</v>
      </c>
    </row>
    <row r="203" spans="1:14" x14ac:dyDescent="0.25">
      <c r="A203" t="str">
        <f t="shared" si="3"/>
        <v>Brook-Hancock-Jefferson Metropolitan Planning Commission_2014</v>
      </c>
      <c r="B203" t="s">
        <v>158</v>
      </c>
      <c r="C203" s="49" t="s">
        <v>99</v>
      </c>
      <c r="D203">
        <v>2014</v>
      </c>
      <c r="E203" s="45">
        <v>122665.95746519351</v>
      </c>
      <c r="F203" s="50">
        <v>50477.117468144337</v>
      </c>
      <c r="G203" s="46">
        <v>9.0001141479080289</v>
      </c>
      <c r="H203" s="46">
        <v>1694.0175536399381</v>
      </c>
      <c r="I203" s="47">
        <v>1.7830087372932738E-2</v>
      </c>
      <c r="J203" s="47">
        <v>3.3560108790067456</v>
      </c>
      <c r="K203" s="48">
        <f>IF(I203&lt;='CBSA Bike Groupings'!$B$2,'CBSA Bike Groupings'!$A$2,
IF(AND(I203&lt;='CBSA Bike Groupings'!$B$3,I203&gt;'CBSA Bike Groupings'!$B$2),'CBSA Bike Groupings'!$A$3,
IF(AND(I203&lt;='CBSA Bike Groupings'!$B$4,I203&gt;'CBSA Bike Groupings'!$B$3),'CBSA Bike Groupings'!$A$4,
IF(AND(I203&lt;='CBSA Bike Groupings'!$B$5,I203&gt;'CBSA Bike Groupings'!$B$4),'CBSA Bike Groupings'!$A$5,
IF(I203&gt;'CBSA Bike Groupings'!$B$5,'CBSA Bike Groupings'!$A$6,"")))))</f>
        <v>1</v>
      </c>
      <c r="L203" s="48">
        <f>IF(J203&lt;='CBSA Walk Groupings'!$B$2,'CBSA Walk Groupings'!$A$2,
IF(AND(J203&lt;='CBSA Walk Groupings'!$B$3,J203&gt;'CBSA Walk Groupings'!$B$2),'CBSA Walk Groupings'!$A$3,
IF(AND(J203&lt;='CBSA Walk Groupings'!$B$4,J203&gt;'CBSA Walk Groupings'!$B$3),'CBSA Walk Groupings'!$A$4,
IF(AND(J203&lt;='CBSA Walk Groupings'!$B$5,J203&gt;'CBSA Walk Groupings'!$B$4),'CBSA Walk Groupings'!$A$5,
IF(J203&gt;'CBSA Walk Groupings'!$B$5,'CBSA Walk Groupings'!$A$6,"")))))</f>
        <v>5</v>
      </c>
      <c r="M203" s="72">
        <v>0</v>
      </c>
      <c r="N203" s="72">
        <v>1</v>
      </c>
    </row>
    <row r="204" spans="1:14" x14ac:dyDescent="0.25">
      <c r="A204" t="str">
        <f t="shared" si="3"/>
        <v>Brook-Hancock-Jefferson Metropolitan Planning Commission_2015</v>
      </c>
      <c r="B204" t="s">
        <v>158</v>
      </c>
      <c r="C204" s="49" t="s">
        <v>99</v>
      </c>
      <c r="D204">
        <v>2015</v>
      </c>
      <c r="E204" s="45">
        <v>121916.79396938822</v>
      </c>
      <c r="F204" s="50">
        <v>50579.307629273972</v>
      </c>
      <c r="G204" s="46">
        <v>11.999942947003381</v>
      </c>
      <c r="H204" s="46">
        <v>1777.9947226225459</v>
      </c>
      <c r="I204" s="47">
        <v>2.3725004373247156E-2</v>
      </c>
      <c r="J204" s="47">
        <v>3.51526109383413</v>
      </c>
      <c r="K204" s="48">
        <f>IF(I204&lt;='CBSA Bike Groupings'!$B$2,'CBSA Bike Groupings'!$A$2,
IF(AND(I204&lt;='CBSA Bike Groupings'!$B$3,I204&gt;'CBSA Bike Groupings'!$B$2),'CBSA Bike Groupings'!$A$3,
IF(AND(I204&lt;='CBSA Bike Groupings'!$B$4,I204&gt;'CBSA Bike Groupings'!$B$3),'CBSA Bike Groupings'!$A$4,
IF(AND(I204&lt;='CBSA Bike Groupings'!$B$5,I204&gt;'CBSA Bike Groupings'!$B$4),'CBSA Bike Groupings'!$A$5,
IF(I204&gt;'CBSA Bike Groupings'!$B$5,'CBSA Bike Groupings'!$A$6,"")))))</f>
        <v>1</v>
      </c>
      <c r="L204" s="48">
        <f>IF(J204&lt;='CBSA Walk Groupings'!$B$2,'CBSA Walk Groupings'!$A$2,
IF(AND(J204&lt;='CBSA Walk Groupings'!$B$3,J204&gt;'CBSA Walk Groupings'!$B$2),'CBSA Walk Groupings'!$A$3,
IF(AND(J204&lt;='CBSA Walk Groupings'!$B$4,J204&gt;'CBSA Walk Groupings'!$B$3),'CBSA Walk Groupings'!$A$4,
IF(AND(J204&lt;='CBSA Walk Groupings'!$B$5,J204&gt;'CBSA Walk Groupings'!$B$4),'CBSA Walk Groupings'!$A$5,
IF(J204&gt;'CBSA Walk Groupings'!$B$5,'CBSA Walk Groupings'!$A$6,"")))))</f>
        <v>5</v>
      </c>
      <c r="M204" s="72">
        <v>0</v>
      </c>
      <c r="N204" s="72">
        <v>0</v>
      </c>
    </row>
    <row r="205" spans="1:14" x14ac:dyDescent="0.25">
      <c r="A205" t="str">
        <f t="shared" si="3"/>
        <v>Brook-Hancock-Jefferson Metropolitan Planning Commission_2016</v>
      </c>
      <c r="B205" t="s">
        <v>158</v>
      </c>
      <c r="C205" s="49" t="s">
        <v>99</v>
      </c>
      <c r="D205">
        <v>2016</v>
      </c>
      <c r="E205" s="45">
        <v>121101.68183392628</v>
      </c>
      <c r="F205" s="50">
        <v>50444.297517373656</v>
      </c>
      <c r="G205" s="46">
        <v>7.9999564227829376</v>
      </c>
      <c r="H205" s="46">
        <v>1795.9544028286946</v>
      </c>
      <c r="I205" s="47">
        <v>1.5858990642158614E-2</v>
      </c>
      <c r="J205" s="47">
        <v>3.5602724018708858</v>
      </c>
      <c r="K205" s="48">
        <f>IF(I205&lt;='CBSA Bike Groupings'!$B$2,'CBSA Bike Groupings'!$A$2,
IF(AND(I205&lt;='CBSA Bike Groupings'!$B$3,I205&gt;'CBSA Bike Groupings'!$B$2),'CBSA Bike Groupings'!$A$3,
IF(AND(I205&lt;='CBSA Bike Groupings'!$B$4,I205&gt;'CBSA Bike Groupings'!$B$3),'CBSA Bike Groupings'!$A$4,
IF(AND(I205&lt;='CBSA Bike Groupings'!$B$5,I205&gt;'CBSA Bike Groupings'!$B$4),'CBSA Bike Groupings'!$A$5,
IF(I205&gt;'CBSA Bike Groupings'!$B$5,'CBSA Bike Groupings'!$A$6,"")))))</f>
        <v>1</v>
      </c>
      <c r="L205" s="48">
        <f>IF(J205&lt;='CBSA Walk Groupings'!$B$2,'CBSA Walk Groupings'!$A$2,
IF(AND(J205&lt;='CBSA Walk Groupings'!$B$3,J205&gt;'CBSA Walk Groupings'!$B$2),'CBSA Walk Groupings'!$A$3,
IF(AND(J205&lt;='CBSA Walk Groupings'!$B$4,J205&gt;'CBSA Walk Groupings'!$B$3),'CBSA Walk Groupings'!$A$4,
IF(AND(J205&lt;='CBSA Walk Groupings'!$B$5,J205&gt;'CBSA Walk Groupings'!$B$4),'CBSA Walk Groupings'!$A$5,
IF(J205&gt;'CBSA Walk Groupings'!$B$5,'CBSA Walk Groupings'!$A$6,"")))))</f>
        <v>5</v>
      </c>
      <c r="M205" s="72">
        <v>0</v>
      </c>
      <c r="N205" s="72">
        <v>0</v>
      </c>
    </row>
    <row r="206" spans="1:14" x14ac:dyDescent="0.25">
      <c r="A206" t="str">
        <f t="shared" si="3"/>
        <v>Brook-Hancock-Jefferson Metropolitan Planning Commission_2017</v>
      </c>
      <c r="B206" t="s">
        <v>158</v>
      </c>
      <c r="C206" s="49" t="s">
        <v>99</v>
      </c>
      <c r="D206">
        <v>2017</v>
      </c>
      <c r="E206" s="45">
        <v>120334</v>
      </c>
      <c r="F206" s="50">
        <v>50458</v>
      </c>
      <c r="G206" s="46">
        <v>7</v>
      </c>
      <c r="H206" s="46">
        <v>1730</v>
      </c>
      <c r="I206" s="47">
        <f>(G206/$F206)*100</f>
        <v>1.3872924016013319E-2</v>
      </c>
      <c r="J206" s="47">
        <f>(H206/$F206)*100</f>
        <v>3.4285940782432918</v>
      </c>
      <c r="K206" s="48">
        <f>IF(I206&lt;='CBSA Bike Groupings'!$B$2,'CBSA Bike Groupings'!$A$2,
IF(AND(I206&lt;='CBSA Bike Groupings'!$B$3,I206&gt;'CBSA Bike Groupings'!$B$2),'CBSA Bike Groupings'!$A$3,
IF(AND(I206&lt;='CBSA Bike Groupings'!$B$4,I206&gt;'CBSA Bike Groupings'!$B$3),'CBSA Bike Groupings'!$A$4,
IF(AND(I206&lt;='CBSA Bike Groupings'!$B$5,I206&gt;'CBSA Bike Groupings'!$B$4),'CBSA Bike Groupings'!$A$5,
IF(I206&gt;'CBSA Bike Groupings'!$B$5,'CBSA Bike Groupings'!$A$6,"")))))</f>
        <v>1</v>
      </c>
      <c r="L206" s="48">
        <f>IF(J206&lt;='CBSA Walk Groupings'!$B$2,'CBSA Walk Groupings'!$A$2,
IF(AND(J206&lt;='CBSA Walk Groupings'!$B$3,J206&gt;'CBSA Walk Groupings'!$B$2),'CBSA Walk Groupings'!$A$3,
IF(AND(J206&lt;='CBSA Walk Groupings'!$B$4,J206&gt;'CBSA Walk Groupings'!$B$3),'CBSA Walk Groupings'!$A$4,
IF(AND(J206&lt;='CBSA Walk Groupings'!$B$5,J206&gt;'CBSA Walk Groupings'!$B$4),'CBSA Walk Groupings'!$A$5,
IF(J206&gt;'CBSA Walk Groupings'!$B$5,'CBSA Walk Groupings'!$A$6,"")))))</f>
        <v>5</v>
      </c>
      <c r="M206" s="72">
        <v>0</v>
      </c>
      <c r="N206" s="72">
        <v>1</v>
      </c>
    </row>
    <row r="207" spans="1:14" x14ac:dyDescent="0.25">
      <c r="A207" t="str">
        <f t="shared" si="3"/>
        <v>Broward MPO_2013</v>
      </c>
      <c r="B207" t="s">
        <v>159</v>
      </c>
      <c r="C207" s="49" t="s">
        <v>136</v>
      </c>
      <c r="D207">
        <v>2013</v>
      </c>
      <c r="E207" s="45">
        <v>1758586.6343627349</v>
      </c>
      <c r="F207" s="50">
        <v>821072.77990201546</v>
      </c>
      <c r="G207" s="46">
        <v>4750.5708354445605</v>
      </c>
      <c r="H207" s="46">
        <v>10448.58736006777</v>
      </c>
      <c r="I207" s="47">
        <v>0.57858096769588196</v>
      </c>
      <c r="J207" s="47">
        <v>1.2725531299813246</v>
      </c>
      <c r="K207" s="48">
        <f>IF(I207&lt;='CBSA Bike Groupings'!$B$2,'CBSA Bike Groupings'!$A$2,
IF(AND(I207&lt;='CBSA Bike Groupings'!$B$3,I207&gt;'CBSA Bike Groupings'!$B$2),'CBSA Bike Groupings'!$A$3,
IF(AND(I207&lt;='CBSA Bike Groupings'!$B$4,I207&gt;'CBSA Bike Groupings'!$B$3),'CBSA Bike Groupings'!$A$4,
IF(AND(I207&lt;='CBSA Bike Groupings'!$B$5,I207&gt;'CBSA Bike Groupings'!$B$4),'CBSA Bike Groupings'!$A$5,
IF(I207&gt;'CBSA Bike Groupings'!$B$5,'CBSA Bike Groupings'!$A$6,"")))))</f>
        <v>3</v>
      </c>
      <c r="L207" s="48">
        <f>IF(J207&lt;='CBSA Walk Groupings'!$B$2,'CBSA Walk Groupings'!$A$2,
IF(AND(J207&lt;='CBSA Walk Groupings'!$B$3,J207&gt;'CBSA Walk Groupings'!$B$2),'CBSA Walk Groupings'!$A$3,
IF(AND(J207&lt;='CBSA Walk Groupings'!$B$4,J207&gt;'CBSA Walk Groupings'!$B$3),'CBSA Walk Groupings'!$A$4,
IF(AND(J207&lt;='CBSA Walk Groupings'!$B$5,J207&gt;'CBSA Walk Groupings'!$B$4),'CBSA Walk Groupings'!$A$5,
IF(J207&gt;'CBSA Walk Groupings'!$B$5,'CBSA Walk Groupings'!$A$6,"")))))</f>
        <v>1</v>
      </c>
      <c r="M207" s="72">
        <v>13</v>
      </c>
      <c r="N207" s="72">
        <v>49</v>
      </c>
    </row>
    <row r="208" spans="1:14" x14ac:dyDescent="0.25">
      <c r="A208" t="str">
        <f t="shared" si="3"/>
        <v>Broward MPO_2014</v>
      </c>
      <c r="B208" t="s">
        <v>159</v>
      </c>
      <c r="C208" s="49" t="s">
        <v>136</v>
      </c>
      <c r="D208">
        <v>2014</v>
      </c>
      <c r="E208" s="45">
        <v>1788676.5561432771</v>
      </c>
      <c r="F208" s="50">
        <v>839716.04433437821</v>
      </c>
      <c r="G208" s="46">
        <v>4678.6222883273567</v>
      </c>
      <c r="H208" s="46">
        <v>10528.518988681897</v>
      </c>
      <c r="I208" s="47">
        <v>0.55716719001552284</v>
      </c>
      <c r="J208" s="47">
        <v>1.2538189617452873</v>
      </c>
      <c r="K208" s="48">
        <f>IF(I208&lt;='CBSA Bike Groupings'!$B$2,'CBSA Bike Groupings'!$A$2,
IF(AND(I208&lt;='CBSA Bike Groupings'!$B$3,I208&gt;'CBSA Bike Groupings'!$B$2),'CBSA Bike Groupings'!$A$3,
IF(AND(I208&lt;='CBSA Bike Groupings'!$B$4,I208&gt;'CBSA Bike Groupings'!$B$3),'CBSA Bike Groupings'!$A$4,
IF(AND(I208&lt;='CBSA Bike Groupings'!$B$5,I208&gt;'CBSA Bike Groupings'!$B$4),'CBSA Bike Groupings'!$A$5,
IF(I208&gt;'CBSA Bike Groupings'!$B$5,'CBSA Bike Groupings'!$A$6,"")))))</f>
        <v>3</v>
      </c>
      <c r="L208" s="48">
        <f>IF(J208&lt;='CBSA Walk Groupings'!$B$2,'CBSA Walk Groupings'!$A$2,
IF(AND(J208&lt;='CBSA Walk Groupings'!$B$3,J208&gt;'CBSA Walk Groupings'!$B$2),'CBSA Walk Groupings'!$A$3,
IF(AND(J208&lt;='CBSA Walk Groupings'!$B$4,J208&gt;'CBSA Walk Groupings'!$B$3),'CBSA Walk Groupings'!$A$4,
IF(AND(J208&lt;='CBSA Walk Groupings'!$B$5,J208&gt;'CBSA Walk Groupings'!$B$4),'CBSA Walk Groupings'!$A$5,
IF(J208&gt;'CBSA Walk Groupings'!$B$5,'CBSA Walk Groupings'!$A$6,"")))))</f>
        <v>1</v>
      </c>
      <c r="M208" s="72">
        <v>13</v>
      </c>
      <c r="N208" s="72">
        <v>57</v>
      </c>
    </row>
    <row r="209" spans="1:14" x14ac:dyDescent="0.25">
      <c r="A209" t="str">
        <f t="shared" si="3"/>
        <v>Broward MPO_2015</v>
      </c>
      <c r="B209" t="s">
        <v>159</v>
      </c>
      <c r="C209" s="49" t="s">
        <v>136</v>
      </c>
      <c r="D209">
        <v>2015</v>
      </c>
      <c r="E209" s="45">
        <v>1816849.2752218628</v>
      </c>
      <c r="F209" s="50">
        <v>862742.37178277434</v>
      </c>
      <c r="G209" s="46">
        <v>5319.6422243654461</v>
      </c>
      <c r="H209" s="46">
        <v>10470.477340726913</v>
      </c>
      <c r="I209" s="47">
        <v>0.6165968426209224</v>
      </c>
      <c r="J209" s="47">
        <v>1.2136273449848853</v>
      </c>
      <c r="K209" s="48">
        <f>IF(I209&lt;='CBSA Bike Groupings'!$B$2,'CBSA Bike Groupings'!$A$2,
IF(AND(I209&lt;='CBSA Bike Groupings'!$B$3,I209&gt;'CBSA Bike Groupings'!$B$2),'CBSA Bike Groupings'!$A$3,
IF(AND(I209&lt;='CBSA Bike Groupings'!$B$4,I209&gt;'CBSA Bike Groupings'!$B$3),'CBSA Bike Groupings'!$A$4,
IF(AND(I209&lt;='CBSA Bike Groupings'!$B$5,I209&gt;'CBSA Bike Groupings'!$B$4),'CBSA Bike Groupings'!$A$5,
IF(I209&gt;'CBSA Bike Groupings'!$B$5,'CBSA Bike Groupings'!$A$6,"")))))</f>
        <v>3</v>
      </c>
      <c r="L209" s="48">
        <f>IF(J209&lt;='CBSA Walk Groupings'!$B$2,'CBSA Walk Groupings'!$A$2,
IF(AND(J209&lt;='CBSA Walk Groupings'!$B$3,J209&gt;'CBSA Walk Groupings'!$B$2),'CBSA Walk Groupings'!$A$3,
IF(AND(J209&lt;='CBSA Walk Groupings'!$B$4,J209&gt;'CBSA Walk Groupings'!$B$3),'CBSA Walk Groupings'!$A$4,
IF(AND(J209&lt;='CBSA Walk Groupings'!$B$5,J209&gt;'CBSA Walk Groupings'!$B$4),'CBSA Walk Groupings'!$A$5,
IF(J209&gt;'CBSA Walk Groupings'!$B$5,'CBSA Walk Groupings'!$A$6,"")))))</f>
        <v>1</v>
      </c>
      <c r="M209" s="72">
        <v>14</v>
      </c>
      <c r="N209" s="72">
        <v>58</v>
      </c>
    </row>
    <row r="210" spans="1:14" x14ac:dyDescent="0.25">
      <c r="A210" t="str">
        <f t="shared" si="3"/>
        <v>Broward MPO_2016</v>
      </c>
      <c r="B210" t="s">
        <v>159</v>
      </c>
      <c r="C210" s="49" t="s">
        <v>136</v>
      </c>
      <c r="D210">
        <v>2016</v>
      </c>
      <c r="E210" s="45">
        <v>1838280.1990782011</v>
      </c>
      <c r="F210" s="50">
        <v>881775.60965970019</v>
      </c>
      <c r="G210" s="46">
        <v>5417.8078690675857</v>
      </c>
      <c r="H210" s="46">
        <v>11005.126234873318</v>
      </c>
      <c r="I210" s="47">
        <v>0.61442024588981958</v>
      </c>
      <c r="J210" s="47">
        <v>1.2480642596953297</v>
      </c>
      <c r="K210" s="48">
        <f>IF(I210&lt;='CBSA Bike Groupings'!$B$2,'CBSA Bike Groupings'!$A$2,
IF(AND(I210&lt;='CBSA Bike Groupings'!$B$3,I210&gt;'CBSA Bike Groupings'!$B$2),'CBSA Bike Groupings'!$A$3,
IF(AND(I210&lt;='CBSA Bike Groupings'!$B$4,I210&gt;'CBSA Bike Groupings'!$B$3),'CBSA Bike Groupings'!$A$4,
IF(AND(I210&lt;='CBSA Bike Groupings'!$B$5,I210&gt;'CBSA Bike Groupings'!$B$4),'CBSA Bike Groupings'!$A$5,
IF(I210&gt;'CBSA Bike Groupings'!$B$5,'CBSA Bike Groupings'!$A$6,"")))))</f>
        <v>3</v>
      </c>
      <c r="L210" s="48">
        <f>IF(J210&lt;='CBSA Walk Groupings'!$B$2,'CBSA Walk Groupings'!$A$2,
IF(AND(J210&lt;='CBSA Walk Groupings'!$B$3,J210&gt;'CBSA Walk Groupings'!$B$2),'CBSA Walk Groupings'!$A$3,
IF(AND(J210&lt;='CBSA Walk Groupings'!$B$4,J210&gt;'CBSA Walk Groupings'!$B$3),'CBSA Walk Groupings'!$A$4,
IF(AND(J210&lt;='CBSA Walk Groupings'!$B$5,J210&gt;'CBSA Walk Groupings'!$B$4),'CBSA Walk Groupings'!$A$5,
IF(J210&gt;'CBSA Walk Groupings'!$B$5,'CBSA Walk Groupings'!$A$6,"")))))</f>
        <v>1</v>
      </c>
      <c r="M210" s="72">
        <v>13</v>
      </c>
      <c r="N210" s="72">
        <v>69</v>
      </c>
    </row>
    <row r="211" spans="1:14" x14ac:dyDescent="0.25">
      <c r="A211" t="str">
        <f t="shared" si="3"/>
        <v>Broward MPO_2017</v>
      </c>
      <c r="B211" t="s">
        <v>159</v>
      </c>
      <c r="C211" s="49" t="s">
        <v>136</v>
      </c>
      <c r="D211">
        <v>2017</v>
      </c>
      <c r="E211" s="45">
        <v>1864974</v>
      </c>
      <c r="F211" s="50">
        <v>901713</v>
      </c>
      <c r="G211" s="46">
        <v>5197</v>
      </c>
      <c r="H211" s="46">
        <v>10536</v>
      </c>
      <c r="I211" s="47">
        <f>(G211/$F211)*100</f>
        <v>0.57634746310633211</v>
      </c>
      <c r="J211" s="47">
        <f>(H211/$F211)*100</f>
        <v>1.1684427306692926</v>
      </c>
      <c r="K211" s="48">
        <f>IF(I211&lt;='CBSA Bike Groupings'!$B$2,'CBSA Bike Groupings'!$A$2,
IF(AND(I211&lt;='CBSA Bike Groupings'!$B$3,I211&gt;'CBSA Bike Groupings'!$B$2),'CBSA Bike Groupings'!$A$3,
IF(AND(I211&lt;='CBSA Bike Groupings'!$B$4,I211&gt;'CBSA Bike Groupings'!$B$3),'CBSA Bike Groupings'!$A$4,
IF(AND(I211&lt;='CBSA Bike Groupings'!$B$5,I211&gt;'CBSA Bike Groupings'!$B$4),'CBSA Bike Groupings'!$A$5,
IF(I211&gt;'CBSA Bike Groupings'!$B$5,'CBSA Bike Groupings'!$A$6,"")))))</f>
        <v>3</v>
      </c>
      <c r="L211" s="48">
        <f>IF(J211&lt;='CBSA Walk Groupings'!$B$2,'CBSA Walk Groupings'!$A$2,
IF(AND(J211&lt;='CBSA Walk Groupings'!$B$3,J211&gt;'CBSA Walk Groupings'!$B$2),'CBSA Walk Groupings'!$A$3,
IF(AND(J211&lt;='CBSA Walk Groupings'!$B$4,J211&gt;'CBSA Walk Groupings'!$B$3),'CBSA Walk Groupings'!$A$4,
IF(AND(J211&lt;='CBSA Walk Groupings'!$B$5,J211&gt;'CBSA Walk Groupings'!$B$4),'CBSA Walk Groupings'!$A$5,
IF(J211&gt;'CBSA Walk Groupings'!$B$5,'CBSA Walk Groupings'!$A$6,"")))))</f>
        <v>1</v>
      </c>
      <c r="M211" s="72">
        <v>10</v>
      </c>
      <c r="N211" s="72">
        <v>64</v>
      </c>
    </row>
    <row r="212" spans="1:14" x14ac:dyDescent="0.25">
      <c r="A212" t="str">
        <f t="shared" si="3"/>
        <v>Brownsville MPO_2013</v>
      </c>
      <c r="B212" t="s">
        <v>160</v>
      </c>
      <c r="C212" s="49" t="s">
        <v>93</v>
      </c>
      <c r="D212">
        <v>2013</v>
      </c>
      <c r="E212" s="45">
        <v>228256.55034561545</v>
      </c>
      <c r="F212" s="50">
        <v>79449.846780742184</v>
      </c>
      <c r="G212" s="46">
        <v>53.929689191830001</v>
      </c>
      <c r="H212" s="46">
        <v>1601.3723221050561</v>
      </c>
      <c r="I212" s="47">
        <v>6.7878908993569007E-2</v>
      </c>
      <c r="J212" s="47">
        <v>2.0155763503539093</v>
      </c>
      <c r="K212" s="48">
        <f>IF(I212&lt;='CBSA Bike Groupings'!$B$2,'CBSA Bike Groupings'!$A$2,
IF(AND(I212&lt;='CBSA Bike Groupings'!$B$3,I212&gt;'CBSA Bike Groupings'!$B$2),'CBSA Bike Groupings'!$A$3,
IF(AND(I212&lt;='CBSA Bike Groupings'!$B$4,I212&gt;'CBSA Bike Groupings'!$B$3),'CBSA Bike Groupings'!$A$4,
IF(AND(I212&lt;='CBSA Bike Groupings'!$B$5,I212&gt;'CBSA Bike Groupings'!$B$4),'CBSA Bike Groupings'!$A$5,
IF(I212&gt;'CBSA Bike Groupings'!$B$5,'CBSA Bike Groupings'!$A$6,"")))))</f>
        <v>1</v>
      </c>
      <c r="L212" s="48">
        <f>IF(J212&lt;='CBSA Walk Groupings'!$B$2,'CBSA Walk Groupings'!$A$2,
IF(AND(J212&lt;='CBSA Walk Groupings'!$B$3,J212&gt;'CBSA Walk Groupings'!$B$2),'CBSA Walk Groupings'!$A$3,
IF(AND(J212&lt;='CBSA Walk Groupings'!$B$4,J212&gt;'CBSA Walk Groupings'!$B$3),'CBSA Walk Groupings'!$A$4,
IF(AND(J212&lt;='CBSA Walk Groupings'!$B$5,J212&gt;'CBSA Walk Groupings'!$B$4),'CBSA Walk Groupings'!$A$5,
IF(J212&gt;'CBSA Walk Groupings'!$B$5,'CBSA Walk Groupings'!$A$6,"")))))</f>
        <v>3</v>
      </c>
      <c r="M212" s="72">
        <v>1</v>
      </c>
      <c r="N212" s="72">
        <v>5</v>
      </c>
    </row>
    <row r="213" spans="1:14" x14ac:dyDescent="0.25">
      <c r="A213" t="str">
        <f t="shared" si="3"/>
        <v>Brownsville MPO_2014</v>
      </c>
      <c r="B213" t="s">
        <v>160</v>
      </c>
      <c r="C213" s="49" t="s">
        <v>93</v>
      </c>
      <c r="D213">
        <v>2014</v>
      </c>
      <c r="E213" s="45">
        <v>231620.27355495104</v>
      </c>
      <c r="F213" s="50">
        <v>81062.740501004271</v>
      </c>
      <c r="G213" s="46">
        <v>69.914622590066998</v>
      </c>
      <c r="H213" s="46">
        <v>1586.8060775630763</v>
      </c>
      <c r="I213" s="47">
        <v>8.6247543764204265E-2</v>
      </c>
      <c r="J213" s="47">
        <v>1.9575036172671929</v>
      </c>
      <c r="K213" s="48">
        <f>IF(I213&lt;='CBSA Bike Groupings'!$B$2,'CBSA Bike Groupings'!$A$2,
IF(AND(I213&lt;='CBSA Bike Groupings'!$B$3,I213&gt;'CBSA Bike Groupings'!$B$2),'CBSA Bike Groupings'!$A$3,
IF(AND(I213&lt;='CBSA Bike Groupings'!$B$4,I213&gt;'CBSA Bike Groupings'!$B$3),'CBSA Bike Groupings'!$A$4,
IF(AND(I213&lt;='CBSA Bike Groupings'!$B$5,I213&gt;'CBSA Bike Groupings'!$B$4),'CBSA Bike Groupings'!$A$5,
IF(I213&gt;'CBSA Bike Groupings'!$B$5,'CBSA Bike Groupings'!$A$6,"")))))</f>
        <v>1</v>
      </c>
      <c r="L213" s="48">
        <f>IF(J213&lt;='CBSA Walk Groupings'!$B$2,'CBSA Walk Groupings'!$A$2,
IF(AND(J213&lt;='CBSA Walk Groupings'!$B$3,J213&gt;'CBSA Walk Groupings'!$B$2),'CBSA Walk Groupings'!$A$3,
IF(AND(J213&lt;='CBSA Walk Groupings'!$B$4,J213&gt;'CBSA Walk Groupings'!$B$3),'CBSA Walk Groupings'!$A$4,
IF(AND(J213&lt;='CBSA Walk Groupings'!$B$5,J213&gt;'CBSA Walk Groupings'!$B$4),'CBSA Walk Groupings'!$A$5,
IF(J213&gt;'CBSA Walk Groupings'!$B$5,'CBSA Walk Groupings'!$A$6,"")))))</f>
        <v>3</v>
      </c>
      <c r="M213" s="72">
        <v>2</v>
      </c>
      <c r="N213" s="72">
        <v>5</v>
      </c>
    </row>
    <row r="214" spans="1:14" x14ac:dyDescent="0.25">
      <c r="A214" t="str">
        <f t="shared" si="3"/>
        <v>Brownsville MPO_2015</v>
      </c>
      <c r="B214" t="s">
        <v>160</v>
      </c>
      <c r="C214" s="49" t="s">
        <v>93</v>
      </c>
      <c r="D214">
        <v>2015</v>
      </c>
      <c r="E214" s="45">
        <v>233689.01298957763</v>
      </c>
      <c r="F214" s="50">
        <v>83111.354924384403</v>
      </c>
      <c r="G214" s="46">
        <v>79.889511575214001</v>
      </c>
      <c r="H214" s="46">
        <v>1365.1961948579492</v>
      </c>
      <c r="I214" s="47">
        <v>9.6123461887847136E-2</v>
      </c>
      <c r="J214" s="47">
        <v>1.6426109237420317</v>
      </c>
      <c r="K214" s="48">
        <f>IF(I214&lt;='CBSA Bike Groupings'!$B$2,'CBSA Bike Groupings'!$A$2,
IF(AND(I214&lt;='CBSA Bike Groupings'!$B$3,I214&gt;'CBSA Bike Groupings'!$B$2),'CBSA Bike Groupings'!$A$3,
IF(AND(I214&lt;='CBSA Bike Groupings'!$B$4,I214&gt;'CBSA Bike Groupings'!$B$3),'CBSA Bike Groupings'!$A$4,
IF(AND(I214&lt;='CBSA Bike Groupings'!$B$5,I214&gt;'CBSA Bike Groupings'!$B$4),'CBSA Bike Groupings'!$A$5,
IF(I214&gt;'CBSA Bike Groupings'!$B$5,'CBSA Bike Groupings'!$A$6,"")))))</f>
        <v>1</v>
      </c>
      <c r="L214" s="48">
        <f>IF(J214&lt;='CBSA Walk Groupings'!$B$2,'CBSA Walk Groupings'!$A$2,
IF(AND(J214&lt;='CBSA Walk Groupings'!$B$3,J214&gt;'CBSA Walk Groupings'!$B$2),'CBSA Walk Groupings'!$A$3,
IF(AND(J214&lt;='CBSA Walk Groupings'!$B$4,J214&gt;'CBSA Walk Groupings'!$B$3),'CBSA Walk Groupings'!$A$4,
IF(AND(J214&lt;='CBSA Walk Groupings'!$B$5,J214&gt;'CBSA Walk Groupings'!$B$4),'CBSA Walk Groupings'!$A$5,
IF(J214&gt;'CBSA Walk Groupings'!$B$5,'CBSA Walk Groupings'!$A$6,"")))))</f>
        <v>2</v>
      </c>
      <c r="M214" s="72">
        <v>1</v>
      </c>
      <c r="N214" s="72">
        <v>1</v>
      </c>
    </row>
    <row r="215" spans="1:14" x14ac:dyDescent="0.25">
      <c r="A215" t="str">
        <f t="shared" si="3"/>
        <v>Brownsville MPO_2016</v>
      </c>
      <c r="B215" t="s">
        <v>160</v>
      </c>
      <c r="C215" s="49" t="s">
        <v>93</v>
      </c>
      <c r="D215">
        <v>2016</v>
      </c>
      <c r="E215" s="45">
        <v>234542.36872002174</v>
      </c>
      <c r="F215" s="50">
        <v>82996.014872498868</v>
      </c>
      <c r="G215" s="46">
        <v>136.24390144619298</v>
      </c>
      <c r="H215" s="46">
        <v>1101.058875741792</v>
      </c>
      <c r="I215" s="47">
        <v>0.16415716062451338</v>
      </c>
      <c r="J215" s="47">
        <v>1.326640655498067</v>
      </c>
      <c r="K215" s="48">
        <f>IF(I215&lt;='CBSA Bike Groupings'!$B$2,'CBSA Bike Groupings'!$A$2,
IF(AND(I215&lt;='CBSA Bike Groupings'!$B$3,I215&gt;'CBSA Bike Groupings'!$B$2),'CBSA Bike Groupings'!$A$3,
IF(AND(I215&lt;='CBSA Bike Groupings'!$B$4,I215&gt;'CBSA Bike Groupings'!$B$3),'CBSA Bike Groupings'!$A$4,
IF(AND(I215&lt;='CBSA Bike Groupings'!$B$5,I215&gt;'CBSA Bike Groupings'!$B$4),'CBSA Bike Groupings'!$A$5,
IF(I215&gt;'CBSA Bike Groupings'!$B$5,'CBSA Bike Groupings'!$A$6,"")))))</f>
        <v>1</v>
      </c>
      <c r="L215" s="48">
        <f>IF(J215&lt;='CBSA Walk Groupings'!$B$2,'CBSA Walk Groupings'!$A$2,
IF(AND(J215&lt;='CBSA Walk Groupings'!$B$3,J215&gt;'CBSA Walk Groupings'!$B$2),'CBSA Walk Groupings'!$A$3,
IF(AND(J215&lt;='CBSA Walk Groupings'!$B$4,J215&gt;'CBSA Walk Groupings'!$B$3),'CBSA Walk Groupings'!$A$4,
IF(AND(J215&lt;='CBSA Walk Groupings'!$B$5,J215&gt;'CBSA Walk Groupings'!$B$4),'CBSA Walk Groupings'!$A$5,
IF(J215&gt;'CBSA Walk Groupings'!$B$5,'CBSA Walk Groupings'!$A$6,"")))))</f>
        <v>2</v>
      </c>
      <c r="M215" s="72">
        <v>0</v>
      </c>
      <c r="N215" s="72">
        <v>1</v>
      </c>
    </row>
    <row r="216" spans="1:14" x14ac:dyDescent="0.25">
      <c r="A216" t="str">
        <f t="shared" si="3"/>
        <v>Brownsville MPO_2017</v>
      </c>
      <c r="B216" t="s">
        <v>160</v>
      </c>
      <c r="C216" s="49" t="s">
        <v>93</v>
      </c>
      <c r="D216">
        <v>2017</v>
      </c>
      <c r="E216" s="45">
        <v>236223</v>
      </c>
      <c r="F216" s="50">
        <v>85344</v>
      </c>
      <c r="G216" s="46">
        <v>117</v>
      </c>
      <c r="H216" s="46">
        <v>909</v>
      </c>
      <c r="I216" s="47">
        <f>(G216/$F216)*100</f>
        <v>0.13709223847019122</v>
      </c>
      <c r="J216" s="47">
        <f>(H216/$F216)*100</f>
        <v>1.0651012373453319</v>
      </c>
      <c r="K216" s="48">
        <f>IF(I216&lt;='CBSA Bike Groupings'!$B$2,'CBSA Bike Groupings'!$A$2,
IF(AND(I216&lt;='CBSA Bike Groupings'!$B$3,I216&gt;'CBSA Bike Groupings'!$B$2),'CBSA Bike Groupings'!$A$3,
IF(AND(I216&lt;='CBSA Bike Groupings'!$B$4,I216&gt;'CBSA Bike Groupings'!$B$3),'CBSA Bike Groupings'!$A$4,
IF(AND(I216&lt;='CBSA Bike Groupings'!$B$5,I216&gt;'CBSA Bike Groupings'!$B$4),'CBSA Bike Groupings'!$A$5,
IF(I216&gt;'CBSA Bike Groupings'!$B$5,'CBSA Bike Groupings'!$A$6,"")))))</f>
        <v>1</v>
      </c>
      <c r="L216" s="48">
        <f>IF(J216&lt;='CBSA Walk Groupings'!$B$2,'CBSA Walk Groupings'!$A$2,
IF(AND(J216&lt;='CBSA Walk Groupings'!$B$3,J216&gt;'CBSA Walk Groupings'!$B$2),'CBSA Walk Groupings'!$A$3,
IF(AND(J216&lt;='CBSA Walk Groupings'!$B$4,J216&gt;'CBSA Walk Groupings'!$B$3),'CBSA Walk Groupings'!$A$4,
IF(AND(J216&lt;='CBSA Walk Groupings'!$B$5,J216&gt;'CBSA Walk Groupings'!$B$4),'CBSA Walk Groupings'!$A$5,
IF(J216&gt;'CBSA Walk Groupings'!$B$5,'CBSA Walk Groupings'!$A$6,"")))))</f>
        <v>1</v>
      </c>
      <c r="M216" s="72">
        <v>0</v>
      </c>
      <c r="N216" s="72">
        <v>5</v>
      </c>
    </row>
    <row r="217" spans="1:14" x14ac:dyDescent="0.25">
      <c r="A217" t="str">
        <f t="shared" si="3"/>
        <v>Brunswick Area Transportation Study_2013</v>
      </c>
      <c r="B217" t="s">
        <v>161</v>
      </c>
      <c r="C217" s="49" t="s">
        <v>123</v>
      </c>
      <c r="D217">
        <v>2013</v>
      </c>
      <c r="E217" s="45">
        <v>76165.77601814823</v>
      </c>
      <c r="F217" s="50">
        <v>32456.904744427055</v>
      </c>
      <c r="G217" s="46">
        <v>81.584215418831008</v>
      </c>
      <c r="H217" s="46">
        <v>569.79826155054036</v>
      </c>
      <c r="I217" s="47">
        <v>0.25136166267622684</v>
      </c>
      <c r="J217" s="47">
        <v>1.7555532976334609</v>
      </c>
      <c r="K217" s="48">
        <f>IF(I217&lt;='CBSA Bike Groupings'!$B$2,'CBSA Bike Groupings'!$A$2,
IF(AND(I217&lt;='CBSA Bike Groupings'!$B$3,I217&gt;'CBSA Bike Groupings'!$B$2),'CBSA Bike Groupings'!$A$3,
IF(AND(I217&lt;='CBSA Bike Groupings'!$B$4,I217&gt;'CBSA Bike Groupings'!$B$3),'CBSA Bike Groupings'!$A$4,
IF(AND(I217&lt;='CBSA Bike Groupings'!$B$5,I217&gt;'CBSA Bike Groupings'!$B$4),'CBSA Bike Groupings'!$A$5,
IF(I217&gt;'CBSA Bike Groupings'!$B$5,'CBSA Bike Groupings'!$A$6,"")))))</f>
        <v>2</v>
      </c>
      <c r="L217" s="48">
        <f>IF(J217&lt;='CBSA Walk Groupings'!$B$2,'CBSA Walk Groupings'!$A$2,
IF(AND(J217&lt;='CBSA Walk Groupings'!$B$3,J217&gt;'CBSA Walk Groupings'!$B$2),'CBSA Walk Groupings'!$A$3,
IF(AND(J217&lt;='CBSA Walk Groupings'!$B$4,J217&gt;'CBSA Walk Groupings'!$B$3),'CBSA Walk Groupings'!$A$4,
IF(AND(J217&lt;='CBSA Walk Groupings'!$B$5,J217&gt;'CBSA Walk Groupings'!$B$4),'CBSA Walk Groupings'!$A$5,
IF(J217&gt;'CBSA Walk Groupings'!$B$5,'CBSA Walk Groupings'!$A$6,"")))))</f>
        <v>2</v>
      </c>
      <c r="M217" s="72">
        <v>2</v>
      </c>
      <c r="N217" s="72">
        <v>0</v>
      </c>
    </row>
    <row r="218" spans="1:14" x14ac:dyDescent="0.25">
      <c r="A218" t="str">
        <f t="shared" si="3"/>
        <v>Brunswick Area Transportation Study_2014</v>
      </c>
      <c r="B218" t="s">
        <v>161</v>
      </c>
      <c r="C218" s="49" t="s">
        <v>123</v>
      </c>
      <c r="D218">
        <v>2014</v>
      </c>
      <c r="E218" s="45">
        <v>76862.251262583173</v>
      </c>
      <c r="F218" s="50">
        <v>32565.12358076821</v>
      </c>
      <c r="G218" s="46">
        <v>97.756613268431224</v>
      </c>
      <c r="H218" s="46">
        <v>528.46702560795484</v>
      </c>
      <c r="I218" s="47">
        <v>0.30018806170341927</v>
      </c>
      <c r="J218" s="47">
        <v>1.6228006145815717</v>
      </c>
      <c r="K218" s="48">
        <f>IF(I218&lt;='CBSA Bike Groupings'!$B$2,'CBSA Bike Groupings'!$A$2,
IF(AND(I218&lt;='CBSA Bike Groupings'!$B$3,I218&gt;'CBSA Bike Groupings'!$B$2),'CBSA Bike Groupings'!$A$3,
IF(AND(I218&lt;='CBSA Bike Groupings'!$B$4,I218&gt;'CBSA Bike Groupings'!$B$3),'CBSA Bike Groupings'!$A$4,
IF(AND(I218&lt;='CBSA Bike Groupings'!$B$5,I218&gt;'CBSA Bike Groupings'!$B$4),'CBSA Bike Groupings'!$A$5,
IF(I218&gt;'CBSA Bike Groupings'!$B$5,'CBSA Bike Groupings'!$A$6,"")))))</f>
        <v>2</v>
      </c>
      <c r="L218" s="48">
        <f>IF(J218&lt;='CBSA Walk Groupings'!$B$2,'CBSA Walk Groupings'!$A$2,
IF(AND(J218&lt;='CBSA Walk Groupings'!$B$3,J218&gt;'CBSA Walk Groupings'!$B$2),'CBSA Walk Groupings'!$A$3,
IF(AND(J218&lt;='CBSA Walk Groupings'!$B$4,J218&gt;'CBSA Walk Groupings'!$B$3),'CBSA Walk Groupings'!$A$4,
IF(AND(J218&lt;='CBSA Walk Groupings'!$B$5,J218&gt;'CBSA Walk Groupings'!$B$4),'CBSA Walk Groupings'!$A$5,
IF(J218&gt;'CBSA Walk Groupings'!$B$5,'CBSA Walk Groupings'!$A$6,"")))))</f>
        <v>2</v>
      </c>
      <c r="M218" s="72">
        <v>0</v>
      </c>
      <c r="N218" s="72">
        <v>3</v>
      </c>
    </row>
    <row r="219" spans="1:14" x14ac:dyDescent="0.25">
      <c r="A219" t="str">
        <f t="shared" si="3"/>
        <v>Brunswick Area Transportation Study_2015</v>
      </c>
      <c r="B219" t="s">
        <v>161</v>
      </c>
      <c r="C219" s="49" t="s">
        <v>123</v>
      </c>
      <c r="D219">
        <v>2015</v>
      </c>
      <c r="E219" s="45">
        <v>77515.802157815124</v>
      </c>
      <c r="F219" s="50">
        <v>33345.04451017901</v>
      </c>
      <c r="G219" s="46">
        <v>120.79867090538347</v>
      </c>
      <c r="H219" s="46">
        <v>517.22214821836519</v>
      </c>
      <c r="I219" s="47">
        <v>0.36226873491954131</v>
      </c>
      <c r="J219" s="47">
        <v>1.5511214809159315</v>
      </c>
      <c r="K219" s="48">
        <f>IF(I219&lt;='CBSA Bike Groupings'!$B$2,'CBSA Bike Groupings'!$A$2,
IF(AND(I219&lt;='CBSA Bike Groupings'!$B$3,I219&gt;'CBSA Bike Groupings'!$B$2),'CBSA Bike Groupings'!$A$3,
IF(AND(I219&lt;='CBSA Bike Groupings'!$B$4,I219&gt;'CBSA Bike Groupings'!$B$3),'CBSA Bike Groupings'!$A$4,
IF(AND(I219&lt;='CBSA Bike Groupings'!$B$5,I219&gt;'CBSA Bike Groupings'!$B$4),'CBSA Bike Groupings'!$A$5,
IF(I219&gt;'CBSA Bike Groupings'!$B$5,'CBSA Bike Groupings'!$A$6,"")))))</f>
        <v>3</v>
      </c>
      <c r="L219" s="48">
        <f>IF(J219&lt;='CBSA Walk Groupings'!$B$2,'CBSA Walk Groupings'!$A$2,
IF(AND(J219&lt;='CBSA Walk Groupings'!$B$3,J219&gt;'CBSA Walk Groupings'!$B$2),'CBSA Walk Groupings'!$A$3,
IF(AND(J219&lt;='CBSA Walk Groupings'!$B$4,J219&gt;'CBSA Walk Groupings'!$B$3),'CBSA Walk Groupings'!$A$4,
IF(AND(J219&lt;='CBSA Walk Groupings'!$B$5,J219&gt;'CBSA Walk Groupings'!$B$4),'CBSA Walk Groupings'!$A$5,
IF(J219&gt;'CBSA Walk Groupings'!$B$5,'CBSA Walk Groupings'!$A$6,"")))))</f>
        <v>2</v>
      </c>
      <c r="M219" s="72">
        <v>2</v>
      </c>
      <c r="N219" s="72">
        <v>3</v>
      </c>
    </row>
    <row r="220" spans="1:14" x14ac:dyDescent="0.25">
      <c r="A220" t="str">
        <f t="shared" si="3"/>
        <v>Brunswick Area Transportation Study_2016</v>
      </c>
      <c r="B220" t="s">
        <v>161</v>
      </c>
      <c r="C220" s="49" t="s">
        <v>123</v>
      </c>
      <c r="D220">
        <v>2016</v>
      </c>
      <c r="E220" s="45">
        <v>78363.908393886988</v>
      </c>
      <c r="F220" s="50">
        <v>33758.809789661005</v>
      </c>
      <c r="G220" s="46">
        <v>114.23253243588232</v>
      </c>
      <c r="H220" s="46">
        <v>519.25852121444223</v>
      </c>
      <c r="I220" s="47">
        <v>0.33837843557762881</v>
      </c>
      <c r="J220" s="47">
        <v>1.5381422640482743</v>
      </c>
      <c r="K220" s="48">
        <f>IF(I220&lt;='CBSA Bike Groupings'!$B$2,'CBSA Bike Groupings'!$A$2,
IF(AND(I220&lt;='CBSA Bike Groupings'!$B$3,I220&gt;'CBSA Bike Groupings'!$B$2),'CBSA Bike Groupings'!$A$3,
IF(AND(I220&lt;='CBSA Bike Groupings'!$B$4,I220&gt;'CBSA Bike Groupings'!$B$3),'CBSA Bike Groupings'!$A$4,
IF(AND(I220&lt;='CBSA Bike Groupings'!$B$5,I220&gt;'CBSA Bike Groupings'!$B$4),'CBSA Bike Groupings'!$A$5,
IF(I220&gt;'CBSA Bike Groupings'!$B$5,'CBSA Bike Groupings'!$A$6,"")))))</f>
        <v>2</v>
      </c>
      <c r="L220" s="48">
        <f>IF(J220&lt;='CBSA Walk Groupings'!$B$2,'CBSA Walk Groupings'!$A$2,
IF(AND(J220&lt;='CBSA Walk Groupings'!$B$3,J220&gt;'CBSA Walk Groupings'!$B$2),'CBSA Walk Groupings'!$A$3,
IF(AND(J220&lt;='CBSA Walk Groupings'!$B$4,J220&gt;'CBSA Walk Groupings'!$B$3),'CBSA Walk Groupings'!$A$4,
IF(AND(J220&lt;='CBSA Walk Groupings'!$B$5,J220&gt;'CBSA Walk Groupings'!$B$4),'CBSA Walk Groupings'!$A$5,
IF(J220&gt;'CBSA Walk Groupings'!$B$5,'CBSA Walk Groupings'!$A$6,"")))))</f>
        <v>2</v>
      </c>
      <c r="M220" s="72">
        <v>1</v>
      </c>
      <c r="N220" s="72">
        <v>0</v>
      </c>
    </row>
    <row r="221" spans="1:14" x14ac:dyDescent="0.25">
      <c r="A221" t="str">
        <f t="shared" si="3"/>
        <v>Brunswick Area Transportation Study_2017</v>
      </c>
      <c r="B221" t="s">
        <v>161</v>
      </c>
      <c r="C221" s="49" t="s">
        <v>123</v>
      </c>
      <c r="D221">
        <v>2017</v>
      </c>
      <c r="E221" s="45">
        <v>79117</v>
      </c>
      <c r="F221" s="50">
        <v>34288</v>
      </c>
      <c r="G221" s="46">
        <v>91</v>
      </c>
      <c r="H221" s="46">
        <v>517</v>
      </c>
      <c r="I221" s="47">
        <f>(G221/$F221)*100</f>
        <v>0.26539897340177321</v>
      </c>
      <c r="J221" s="47">
        <f>(H221/$F221)*100</f>
        <v>1.5078161455902941</v>
      </c>
      <c r="K221" s="48">
        <f>IF(I221&lt;='CBSA Bike Groupings'!$B$2,'CBSA Bike Groupings'!$A$2,
IF(AND(I221&lt;='CBSA Bike Groupings'!$B$3,I221&gt;'CBSA Bike Groupings'!$B$2),'CBSA Bike Groupings'!$A$3,
IF(AND(I221&lt;='CBSA Bike Groupings'!$B$4,I221&gt;'CBSA Bike Groupings'!$B$3),'CBSA Bike Groupings'!$A$4,
IF(AND(I221&lt;='CBSA Bike Groupings'!$B$5,I221&gt;'CBSA Bike Groupings'!$B$4),'CBSA Bike Groupings'!$A$5,
IF(I221&gt;'CBSA Bike Groupings'!$B$5,'CBSA Bike Groupings'!$A$6,"")))))</f>
        <v>2</v>
      </c>
      <c r="L221" s="48">
        <f>IF(J221&lt;='CBSA Walk Groupings'!$B$2,'CBSA Walk Groupings'!$A$2,
IF(AND(J221&lt;='CBSA Walk Groupings'!$B$3,J221&gt;'CBSA Walk Groupings'!$B$2),'CBSA Walk Groupings'!$A$3,
IF(AND(J221&lt;='CBSA Walk Groupings'!$B$4,J221&gt;'CBSA Walk Groupings'!$B$3),'CBSA Walk Groupings'!$A$4,
IF(AND(J221&lt;='CBSA Walk Groupings'!$B$5,J221&gt;'CBSA Walk Groupings'!$B$4),'CBSA Walk Groupings'!$A$5,
IF(J221&gt;'CBSA Walk Groupings'!$B$5,'CBSA Walk Groupings'!$A$6,"")))))</f>
        <v>2</v>
      </c>
      <c r="M221" s="72">
        <v>0</v>
      </c>
      <c r="N221" s="72">
        <v>4</v>
      </c>
    </row>
    <row r="222" spans="1:14" x14ac:dyDescent="0.25">
      <c r="A222" t="str">
        <f t="shared" si="3"/>
        <v>Bryan-College Station MPO_2013</v>
      </c>
      <c r="B222" t="s">
        <v>162</v>
      </c>
      <c r="C222" s="49" t="s">
        <v>93</v>
      </c>
      <c r="D222">
        <v>2013</v>
      </c>
      <c r="E222" s="45">
        <v>197541.7422635651</v>
      </c>
      <c r="F222" s="50">
        <v>91244.470627369636</v>
      </c>
      <c r="G222" s="46">
        <v>1505.9017250763432</v>
      </c>
      <c r="H222" s="46">
        <v>3744.4892088128881</v>
      </c>
      <c r="I222" s="47">
        <v>1.6504032679703375</v>
      </c>
      <c r="J222" s="47">
        <v>4.1037984910942029</v>
      </c>
      <c r="K222" s="48">
        <f>IF(I222&lt;='CBSA Bike Groupings'!$B$2,'CBSA Bike Groupings'!$A$2,
IF(AND(I222&lt;='CBSA Bike Groupings'!$B$3,I222&gt;'CBSA Bike Groupings'!$B$2),'CBSA Bike Groupings'!$A$3,
IF(AND(I222&lt;='CBSA Bike Groupings'!$B$4,I222&gt;'CBSA Bike Groupings'!$B$3),'CBSA Bike Groupings'!$A$4,
IF(AND(I222&lt;='CBSA Bike Groupings'!$B$5,I222&gt;'CBSA Bike Groupings'!$B$4),'CBSA Bike Groupings'!$A$5,
IF(I222&gt;'CBSA Bike Groupings'!$B$5,'CBSA Bike Groupings'!$A$6,"")))))</f>
        <v>5</v>
      </c>
      <c r="L222" s="48">
        <f>IF(J222&lt;='CBSA Walk Groupings'!$B$2,'CBSA Walk Groupings'!$A$2,
IF(AND(J222&lt;='CBSA Walk Groupings'!$B$3,J222&gt;'CBSA Walk Groupings'!$B$2),'CBSA Walk Groupings'!$A$3,
IF(AND(J222&lt;='CBSA Walk Groupings'!$B$4,J222&gt;'CBSA Walk Groupings'!$B$3),'CBSA Walk Groupings'!$A$4,
IF(AND(J222&lt;='CBSA Walk Groupings'!$B$5,J222&gt;'CBSA Walk Groupings'!$B$4),'CBSA Walk Groupings'!$A$5,
IF(J222&gt;'CBSA Walk Groupings'!$B$5,'CBSA Walk Groupings'!$A$6,"")))))</f>
        <v>5</v>
      </c>
      <c r="M222" s="72">
        <v>0</v>
      </c>
      <c r="N222" s="72">
        <v>2</v>
      </c>
    </row>
    <row r="223" spans="1:14" x14ac:dyDescent="0.25">
      <c r="A223" t="str">
        <f t="shared" si="3"/>
        <v>Bryan-College Station MPO_2014</v>
      </c>
      <c r="B223" t="s">
        <v>162</v>
      </c>
      <c r="C223" s="49" t="s">
        <v>93</v>
      </c>
      <c r="D223">
        <v>2014</v>
      </c>
      <c r="E223" s="45">
        <v>201422.97247813584</v>
      </c>
      <c r="F223" s="50">
        <v>93872.206071897221</v>
      </c>
      <c r="G223" s="46">
        <v>1699.8782725920498</v>
      </c>
      <c r="H223" s="46">
        <v>3815.6063209646086</v>
      </c>
      <c r="I223" s="47">
        <v>1.8108429999931013</v>
      </c>
      <c r="J223" s="47">
        <v>4.0646816354163606</v>
      </c>
      <c r="K223" s="48">
        <f>IF(I223&lt;='CBSA Bike Groupings'!$B$2,'CBSA Bike Groupings'!$A$2,
IF(AND(I223&lt;='CBSA Bike Groupings'!$B$3,I223&gt;'CBSA Bike Groupings'!$B$2),'CBSA Bike Groupings'!$A$3,
IF(AND(I223&lt;='CBSA Bike Groupings'!$B$4,I223&gt;'CBSA Bike Groupings'!$B$3),'CBSA Bike Groupings'!$A$4,
IF(AND(I223&lt;='CBSA Bike Groupings'!$B$5,I223&gt;'CBSA Bike Groupings'!$B$4),'CBSA Bike Groupings'!$A$5,
IF(I223&gt;'CBSA Bike Groupings'!$B$5,'CBSA Bike Groupings'!$A$6,"")))))</f>
        <v>5</v>
      </c>
      <c r="L223" s="48">
        <f>IF(J223&lt;='CBSA Walk Groupings'!$B$2,'CBSA Walk Groupings'!$A$2,
IF(AND(J223&lt;='CBSA Walk Groupings'!$B$3,J223&gt;'CBSA Walk Groupings'!$B$2),'CBSA Walk Groupings'!$A$3,
IF(AND(J223&lt;='CBSA Walk Groupings'!$B$4,J223&gt;'CBSA Walk Groupings'!$B$3),'CBSA Walk Groupings'!$A$4,
IF(AND(J223&lt;='CBSA Walk Groupings'!$B$5,J223&gt;'CBSA Walk Groupings'!$B$4),'CBSA Walk Groupings'!$A$5,
IF(J223&gt;'CBSA Walk Groupings'!$B$5,'CBSA Walk Groupings'!$A$6,"")))))</f>
        <v>5</v>
      </c>
      <c r="M223" s="72">
        <v>1</v>
      </c>
      <c r="N223" s="72">
        <v>1</v>
      </c>
    </row>
    <row r="224" spans="1:14" x14ac:dyDescent="0.25">
      <c r="A224" t="str">
        <f t="shared" si="3"/>
        <v>Bryan-College Station MPO_2015</v>
      </c>
      <c r="B224" t="s">
        <v>162</v>
      </c>
      <c r="C224" s="49" t="s">
        <v>93</v>
      </c>
      <c r="D224">
        <v>2015</v>
      </c>
      <c r="E224" s="45">
        <v>205150.62638018551</v>
      </c>
      <c r="F224" s="50">
        <v>96126.127238823683</v>
      </c>
      <c r="G224" s="46">
        <v>1644.9835513970543</v>
      </c>
      <c r="H224" s="46">
        <v>3472.8347905871874</v>
      </c>
      <c r="I224" s="47">
        <v>1.7112762145406331</v>
      </c>
      <c r="J224" s="47">
        <v>3.6127896653518454</v>
      </c>
      <c r="K224" s="48">
        <f>IF(I224&lt;='CBSA Bike Groupings'!$B$2,'CBSA Bike Groupings'!$A$2,
IF(AND(I224&lt;='CBSA Bike Groupings'!$B$3,I224&gt;'CBSA Bike Groupings'!$B$2),'CBSA Bike Groupings'!$A$3,
IF(AND(I224&lt;='CBSA Bike Groupings'!$B$4,I224&gt;'CBSA Bike Groupings'!$B$3),'CBSA Bike Groupings'!$A$4,
IF(AND(I224&lt;='CBSA Bike Groupings'!$B$5,I224&gt;'CBSA Bike Groupings'!$B$4),'CBSA Bike Groupings'!$A$5,
IF(I224&gt;'CBSA Bike Groupings'!$B$5,'CBSA Bike Groupings'!$A$6,"")))))</f>
        <v>5</v>
      </c>
      <c r="L224" s="48">
        <f>IF(J224&lt;='CBSA Walk Groupings'!$B$2,'CBSA Walk Groupings'!$A$2,
IF(AND(J224&lt;='CBSA Walk Groupings'!$B$3,J224&gt;'CBSA Walk Groupings'!$B$2),'CBSA Walk Groupings'!$A$3,
IF(AND(J224&lt;='CBSA Walk Groupings'!$B$4,J224&gt;'CBSA Walk Groupings'!$B$3),'CBSA Walk Groupings'!$A$4,
IF(AND(J224&lt;='CBSA Walk Groupings'!$B$5,J224&gt;'CBSA Walk Groupings'!$B$4),'CBSA Walk Groupings'!$A$5,
IF(J224&gt;'CBSA Walk Groupings'!$B$5,'CBSA Walk Groupings'!$A$6,"")))))</f>
        <v>5</v>
      </c>
      <c r="M224" s="72">
        <v>0</v>
      </c>
      <c r="N224" s="72">
        <v>8</v>
      </c>
    </row>
    <row r="225" spans="1:14" x14ac:dyDescent="0.25">
      <c r="A225" t="str">
        <f t="shared" si="3"/>
        <v>Bryan-College Station MPO_2016</v>
      </c>
      <c r="B225" t="s">
        <v>162</v>
      </c>
      <c r="C225" s="49" t="s">
        <v>93</v>
      </c>
      <c r="D225">
        <v>2016</v>
      </c>
      <c r="E225" s="45">
        <v>209761.19851881117</v>
      </c>
      <c r="F225" s="50">
        <v>98789.695010342053</v>
      </c>
      <c r="G225" s="46">
        <v>1778.866310861905</v>
      </c>
      <c r="H225" s="46">
        <v>2920.9446491413964</v>
      </c>
      <c r="I225" s="47">
        <v>1.8006597860998355</v>
      </c>
      <c r="J225" s="47">
        <v>2.9567301010855531</v>
      </c>
      <c r="K225" s="48">
        <f>IF(I225&lt;='CBSA Bike Groupings'!$B$2,'CBSA Bike Groupings'!$A$2,
IF(AND(I225&lt;='CBSA Bike Groupings'!$B$3,I225&gt;'CBSA Bike Groupings'!$B$2),'CBSA Bike Groupings'!$A$3,
IF(AND(I225&lt;='CBSA Bike Groupings'!$B$4,I225&gt;'CBSA Bike Groupings'!$B$3),'CBSA Bike Groupings'!$A$4,
IF(AND(I225&lt;='CBSA Bike Groupings'!$B$5,I225&gt;'CBSA Bike Groupings'!$B$4),'CBSA Bike Groupings'!$A$5,
IF(I225&gt;'CBSA Bike Groupings'!$B$5,'CBSA Bike Groupings'!$A$6,"")))))</f>
        <v>5</v>
      </c>
      <c r="L225" s="48">
        <f>IF(J225&lt;='CBSA Walk Groupings'!$B$2,'CBSA Walk Groupings'!$A$2,
IF(AND(J225&lt;='CBSA Walk Groupings'!$B$3,J225&gt;'CBSA Walk Groupings'!$B$2),'CBSA Walk Groupings'!$A$3,
IF(AND(J225&lt;='CBSA Walk Groupings'!$B$4,J225&gt;'CBSA Walk Groupings'!$B$3),'CBSA Walk Groupings'!$A$4,
IF(AND(J225&lt;='CBSA Walk Groupings'!$B$5,J225&gt;'CBSA Walk Groupings'!$B$4),'CBSA Walk Groupings'!$A$5,
IF(J225&gt;'CBSA Walk Groupings'!$B$5,'CBSA Walk Groupings'!$A$6,"")))))</f>
        <v>4</v>
      </c>
      <c r="M225" s="72">
        <v>1</v>
      </c>
      <c r="N225" s="72">
        <v>2</v>
      </c>
    </row>
    <row r="226" spans="1:14" x14ac:dyDescent="0.25">
      <c r="A226" t="str">
        <f t="shared" si="3"/>
        <v>Bryan-College Station MPO_2017</v>
      </c>
      <c r="B226" t="s">
        <v>162</v>
      </c>
      <c r="C226" s="49" t="s">
        <v>93</v>
      </c>
      <c r="D226">
        <v>2017</v>
      </c>
      <c r="E226" s="45">
        <v>214080</v>
      </c>
      <c r="F226" s="50">
        <v>101087</v>
      </c>
      <c r="G226" s="46">
        <v>1784</v>
      </c>
      <c r="H226" s="46">
        <v>2510</v>
      </c>
      <c r="I226" s="47">
        <f>(G226/$F226)*100</f>
        <v>1.7648164452402386</v>
      </c>
      <c r="J226" s="47">
        <f>(H226/$F226)*100</f>
        <v>2.4830096847270173</v>
      </c>
      <c r="K226" s="48">
        <f>IF(I226&lt;='CBSA Bike Groupings'!$B$2,'CBSA Bike Groupings'!$A$2,
IF(AND(I226&lt;='CBSA Bike Groupings'!$B$3,I226&gt;'CBSA Bike Groupings'!$B$2),'CBSA Bike Groupings'!$A$3,
IF(AND(I226&lt;='CBSA Bike Groupings'!$B$4,I226&gt;'CBSA Bike Groupings'!$B$3),'CBSA Bike Groupings'!$A$4,
IF(AND(I226&lt;='CBSA Bike Groupings'!$B$5,I226&gt;'CBSA Bike Groupings'!$B$4),'CBSA Bike Groupings'!$A$5,
IF(I226&gt;'CBSA Bike Groupings'!$B$5,'CBSA Bike Groupings'!$A$6,"")))))</f>
        <v>5</v>
      </c>
      <c r="L226" s="48">
        <f>IF(J226&lt;='CBSA Walk Groupings'!$B$2,'CBSA Walk Groupings'!$A$2,
IF(AND(J226&lt;='CBSA Walk Groupings'!$B$3,J226&gt;'CBSA Walk Groupings'!$B$2),'CBSA Walk Groupings'!$A$3,
IF(AND(J226&lt;='CBSA Walk Groupings'!$B$4,J226&gt;'CBSA Walk Groupings'!$B$3),'CBSA Walk Groupings'!$A$4,
IF(AND(J226&lt;='CBSA Walk Groupings'!$B$5,J226&gt;'CBSA Walk Groupings'!$B$4),'CBSA Walk Groupings'!$A$5,
IF(J226&gt;'CBSA Walk Groupings'!$B$5,'CBSA Walk Groupings'!$A$6,"")))))</f>
        <v>4</v>
      </c>
      <c r="M226" s="72">
        <v>1</v>
      </c>
      <c r="N226" s="72">
        <v>1</v>
      </c>
    </row>
    <row r="227" spans="1:14" x14ac:dyDescent="0.25">
      <c r="A227" t="str">
        <f t="shared" si="3"/>
        <v>Burlington-Graham MPO_2013</v>
      </c>
      <c r="B227" t="s">
        <v>163</v>
      </c>
      <c r="C227" s="49" t="s">
        <v>164</v>
      </c>
      <c r="D227">
        <v>2013</v>
      </c>
      <c r="E227" s="45">
        <v>157810.61999855048</v>
      </c>
      <c r="F227" s="50">
        <v>70485.48645174253</v>
      </c>
      <c r="G227" s="46">
        <v>5.5649274998199995E-3</v>
      </c>
      <c r="H227" s="46">
        <v>820.3221577916795</v>
      </c>
      <c r="I227" s="47">
        <v>7.8951395244040676E-6</v>
      </c>
      <c r="J227" s="47">
        <v>1.1638171190792705</v>
      </c>
      <c r="K227" s="48">
        <f>IF(I227&lt;='CBSA Bike Groupings'!$B$2,'CBSA Bike Groupings'!$A$2,
IF(AND(I227&lt;='CBSA Bike Groupings'!$B$3,I227&gt;'CBSA Bike Groupings'!$B$2),'CBSA Bike Groupings'!$A$3,
IF(AND(I227&lt;='CBSA Bike Groupings'!$B$4,I227&gt;'CBSA Bike Groupings'!$B$3),'CBSA Bike Groupings'!$A$4,
IF(AND(I227&lt;='CBSA Bike Groupings'!$B$5,I227&gt;'CBSA Bike Groupings'!$B$4),'CBSA Bike Groupings'!$A$5,
IF(I227&gt;'CBSA Bike Groupings'!$B$5,'CBSA Bike Groupings'!$A$6,"")))))</f>
        <v>1</v>
      </c>
      <c r="L227" s="48">
        <f>IF(J227&lt;='CBSA Walk Groupings'!$B$2,'CBSA Walk Groupings'!$A$2,
IF(AND(J227&lt;='CBSA Walk Groupings'!$B$3,J227&gt;'CBSA Walk Groupings'!$B$2),'CBSA Walk Groupings'!$A$3,
IF(AND(J227&lt;='CBSA Walk Groupings'!$B$4,J227&gt;'CBSA Walk Groupings'!$B$3),'CBSA Walk Groupings'!$A$4,
IF(AND(J227&lt;='CBSA Walk Groupings'!$B$5,J227&gt;'CBSA Walk Groupings'!$B$4),'CBSA Walk Groupings'!$A$5,
IF(J227&gt;'CBSA Walk Groupings'!$B$5,'CBSA Walk Groupings'!$A$6,"")))))</f>
        <v>1</v>
      </c>
      <c r="M227" s="72">
        <v>0</v>
      </c>
      <c r="N227" s="72">
        <v>2</v>
      </c>
    </row>
    <row r="228" spans="1:14" x14ac:dyDescent="0.25">
      <c r="A228" t="str">
        <f t="shared" si="3"/>
        <v>Burlington-Graham MPO_2014</v>
      </c>
      <c r="B228" t="s">
        <v>163</v>
      </c>
      <c r="C228" s="49" t="s">
        <v>164</v>
      </c>
      <c r="D228">
        <v>2014</v>
      </c>
      <c r="E228" s="45">
        <v>159193.28150043232</v>
      </c>
      <c r="F228" s="50">
        <v>71036.419421239319</v>
      </c>
      <c r="G228" s="46">
        <v>6.9866773310702204</v>
      </c>
      <c r="H228" s="46">
        <v>854.13893847943416</v>
      </c>
      <c r="I228" s="47">
        <v>9.8353455706148112E-3</v>
      </c>
      <c r="J228" s="47">
        <v>1.2023958209583596</v>
      </c>
      <c r="K228" s="48">
        <f>IF(I228&lt;='CBSA Bike Groupings'!$B$2,'CBSA Bike Groupings'!$A$2,
IF(AND(I228&lt;='CBSA Bike Groupings'!$B$3,I228&gt;'CBSA Bike Groupings'!$B$2),'CBSA Bike Groupings'!$A$3,
IF(AND(I228&lt;='CBSA Bike Groupings'!$B$4,I228&gt;'CBSA Bike Groupings'!$B$3),'CBSA Bike Groupings'!$A$4,
IF(AND(I228&lt;='CBSA Bike Groupings'!$B$5,I228&gt;'CBSA Bike Groupings'!$B$4),'CBSA Bike Groupings'!$A$5,
IF(I228&gt;'CBSA Bike Groupings'!$B$5,'CBSA Bike Groupings'!$A$6,"")))))</f>
        <v>1</v>
      </c>
      <c r="L228" s="48">
        <f>IF(J228&lt;='CBSA Walk Groupings'!$B$2,'CBSA Walk Groupings'!$A$2,
IF(AND(J228&lt;='CBSA Walk Groupings'!$B$3,J228&gt;'CBSA Walk Groupings'!$B$2),'CBSA Walk Groupings'!$A$3,
IF(AND(J228&lt;='CBSA Walk Groupings'!$B$4,J228&gt;'CBSA Walk Groupings'!$B$3),'CBSA Walk Groupings'!$A$4,
IF(AND(J228&lt;='CBSA Walk Groupings'!$B$5,J228&gt;'CBSA Walk Groupings'!$B$4),'CBSA Walk Groupings'!$A$5,
IF(J228&gt;'CBSA Walk Groupings'!$B$5,'CBSA Walk Groupings'!$A$6,"")))))</f>
        <v>1</v>
      </c>
      <c r="M228" s="72">
        <v>0</v>
      </c>
      <c r="N228" s="72">
        <v>0</v>
      </c>
    </row>
    <row r="229" spans="1:14" x14ac:dyDescent="0.25">
      <c r="A229" t="str">
        <f t="shared" si="3"/>
        <v>Burlington-Graham MPO_2015</v>
      </c>
      <c r="B229" t="s">
        <v>163</v>
      </c>
      <c r="C229" s="49" t="s">
        <v>164</v>
      </c>
      <c r="D229">
        <v>2015</v>
      </c>
      <c r="E229" s="45">
        <v>160905.7280837867</v>
      </c>
      <c r="F229" s="50">
        <v>72781.100512019562</v>
      </c>
      <c r="G229" s="46">
        <v>5.9885677041421284</v>
      </c>
      <c r="H229" s="46">
        <v>990.73069610601397</v>
      </c>
      <c r="I229" s="47">
        <v>8.2281906456651288E-3</v>
      </c>
      <c r="J229" s="47">
        <v>1.3612472044750108</v>
      </c>
      <c r="K229" s="48">
        <f>IF(I229&lt;='CBSA Bike Groupings'!$B$2,'CBSA Bike Groupings'!$A$2,
IF(AND(I229&lt;='CBSA Bike Groupings'!$B$3,I229&gt;'CBSA Bike Groupings'!$B$2),'CBSA Bike Groupings'!$A$3,
IF(AND(I229&lt;='CBSA Bike Groupings'!$B$4,I229&gt;'CBSA Bike Groupings'!$B$3),'CBSA Bike Groupings'!$A$4,
IF(AND(I229&lt;='CBSA Bike Groupings'!$B$5,I229&gt;'CBSA Bike Groupings'!$B$4),'CBSA Bike Groupings'!$A$5,
IF(I229&gt;'CBSA Bike Groupings'!$B$5,'CBSA Bike Groupings'!$A$6,"")))))</f>
        <v>1</v>
      </c>
      <c r="L229" s="48">
        <f>IF(J229&lt;='CBSA Walk Groupings'!$B$2,'CBSA Walk Groupings'!$A$2,
IF(AND(J229&lt;='CBSA Walk Groupings'!$B$3,J229&gt;'CBSA Walk Groupings'!$B$2),'CBSA Walk Groupings'!$A$3,
IF(AND(J229&lt;='CBSA Walk Groupings'!$B$4,J229&gt;'CBSA Walk Groupings'!$B$3),'CBSA Walk Groupings'!$A$4,
IF(AND(J229&lt;='CBSA Walk Groupings'!$B$5,J229&gt;'CBSA Walk Groupings'!$B$4),'CBSA Walk Groupings'!$A$5,
IF(J229&gt;'CBSA Walk Groupings'!$B$5,'CBSA Walk Groupings'!$A$6,"")))))</f>
        <v>2</v>
      </c>
      <c r="M229" s="72">
        <v>0</v>
      </c>
      <c r="N229" s="72">
        <v>2</v>
      </c>
    </row>
    <row r="230" spans="1:14" x14ac:dyDescent="0.25">
      <c r="A230" t="str">
        <f t="shared" si="3"/>
        <v>Burlington-Graham MPO_2016</v>
      </c>
      <c r="B230" t="s">
        <v>163</v>
      </c>
      <c r="C230" s="49" t="s">
        <v>164</v>
      </c>
      <c r="D230">
        <v>2016</v>
      </c>
      <c r="E230" s="45">
        <v>162057.3172867384</v>
      </c>
      <c r="F230" s="50">
        <v>74062.947994983188</v>
      </c>
      <c r="G230" s="46">
        <v>65.999996285303411</v>
      </c>
      <c r="H230" s="46">
        <v>1082.0865382000547</v>
      </c>
      <c r="I230" s="47">
        <v>8.9113379999097603E-2</v>
      </c>
      <c r="J230" s="47">
        <v>1.4610362772399395</v>
      </c>
      <c r="K230" s="48">
        <f>IF(I230&lt;='CBSA Bike Groupings'!$B$2,'CBSA Bike Groupings'!$A$2,
IF(AND(I230&lt;='CBSA Bike Groupings'!$B$3,I230&gt;'CBSA Bike Groupings'!$B$2),'CBSA Bike Groupings'!$A$3,
IF(AND(I230&lt;='CBSA Bike Groupings'!$B$4,I230&gt;'CBSA Bike Groupings'!$B$3),'CBSA Bike Groupings'!$A$4,
IF(AND(I230&lt;='CBSA Bike Groupings'!$B$5,I230&gt;'CBSA Bike Groupings'!$B$4),'CBSA Bike Groupings'!$A$5,
IF(I230&gt;'CBSA Bike Groupings'!$B$5,'CBSA Bike Groupings'!$A$6,"")))))</f>
        <v>1</v>
      </c>
      <c r="L230" s="48">
        <f>IF(J230&lt;='CBSA Walk Groupings'!$B$2,'CBSA Walk Groupings'!$A$2,
IF(AND(J230&lt;='CBSA Walk Groupings'!$B$3,J230&gt;'CBSA Walk Groupings'!$B$2),'CBSA Walk Groupings'!$A$3,
IF(AND(J230&lt;='CBSA Walk Groupings'!$B$4,J230&gt;'CBSA Walk Groupings'!$B$3),'CBSA Walk Groupings'!$A$4,
IF(AND(J230&lt;='CBSA Walk Groupings'!$B$5,J230&gt;'CBSA Walk Groupings'!$B$4),'CBSA Walk Groupings'!$A$5,
IF(J230&gt;'CBSA Walk Groupings'!$B$5,'CBSA Walk Groupings'!$A$6,"")))))</f>
        <v>2</v>
      </c>
      <c r="M230" s="72">
        <v>0</v>
      </c>
      <c r="N230" s="72">
        <v>2</v>
      </c>
    </row>
    <row r="231" spans="1:14" x14ac:dyDescent="0.25">
      <c r="A231" t="str">
        <f t="shared" si="3"/>
        <v>Burlington-Graham MPO_2017</v>
      </c>
      <c r="B231" t="s">
        <v>163</v>
      </c>
      <c r="C231" s="49" t="s">
        <v>164</v>
      </c>
      <c r="D231">
        <v>2017</v>
      </c>
      <c r="E231" s="45">
        <v>163688</v>
      </c>
      <c r="F231" s="50">
        <v>75631</v>
      </c>
      <c r="G231" s="46">
        <v>55</v>
      </c>
      <c r="H231" s="46">
        <v>988</v>
      </c>
      <c r="I231" s="47">
        <f>(G231/$F231)*100</f>
        <v>7.272150308735835E-2</v>
      </c>
      <c r="J231" s="47">
        <f>(H231/$F231)*100</f>
        <v>1.3063426372783646</v>
      </c>
      <c r="K231" s="48">
        <f>IF(I231&lt;='CBSA Bike Groupings'!$B$2,'CBSA Bike Groupings'!$A$2,
IF(AND(I231&lt;='CBSA Bike Groupings'!$B$3,I231&gt;'CBSA Bike Groupings'!$B$2),'CBSA Bike Groupings'!$A$3,
IF(AND(I231&lt;='CBSA Bike Groupings'!$B$4,I231&gt;'CBSA Bike Groupings'!$B$3),'CBSA Bike Groupings'!$A$4,
IF(AND(I231&lt;='CBSA Bike Groupings'!$B$5,I231&gt;'CBSA Bike Groupings'!$B$4),'CBSA Bike Groupings'!$A$5,
IF(I231&gt;'CBSA Bike Groupings'!$B$5,'CBSA Bike Groupings'!$A$6,"")))))</f>
        <v>1</v>
      </c>
      <c r="L231" s="48">
        <f>IF(J231&lt;='CBSA Walk Groupings'!$B$2,'CBSA Walk Groupings'!$A$2,
IF(AND(J231&lt;='CBSA Walk Groupings'!$B$3,J231&gt;'CBSA Walk Groupings'!$B$2),'CBSA Walk Groupings'!$A$3,
IF(AND(J231&lt;='CBSA Walk Groupings'!$B$4,J231&gt;'CBSA Walk Groupings'!$B$3),'CBSA Walk Groupings'!$A$4,
IF(AND(J231&lt;='CBSA Walk Groupings'!$B$5,J231&gt;'CBSA Walk Groupings'!$B$4),'CBSA Walk Groupings'!$A$5,
IF(J231&gt;'CBSA Walk Groupings'!$B$5,'CBSA Walk Groupings'!$A$6,"")))))</f>
        <v>1</v>
      </c>
      <c r="M231" s="72">
        <v>0</v>
      </c>
      <c r="N231" s="72">
        <v>4</v>
      </c>
    </row>
    <row r="232" spans="1:14" x14ac:dyDescent="0.25">
      <c r="A232" t="str">
        <f t="shared" si="3"/>
        <v>Butte County Association of Governments_2013</v>
      </c>
      <c r="B232" t="s">
        <v>165</v>
      </c>
      <c r="C232" s="49" t="s">
        <v>121</v>
      </c>
      <c r="D232">
        <v>2013</v>
      </c>
      <c r="E232" s="45">
        <v>220533.90543483532</v>
      </c>
      <c r="F232" s="50">
        <v>84082.739002331771</v>
      </c>
      <c r="G232" s="46">
        <v>2395.940186767044</v>
      </c>
      <c r="H232" s="46">
        <v>3300.7849157202691</v>
      </c>
      <c r="I232" s="47">
        <v>2.8495030195205704</v>
      </c>
      <c r="J232" s="47">
        <v>3.9256391441158121</v>
      </c>
      <c r="K232" s="48">
        <f>IF(I232&lt;='CBSA Bike Groupings'!$B$2,'CBSA Bike Groupings'!$A$2,
IF(AND(I232&lt;='CBSA Bike Groupings'!$B$3,I232&gt;'CBSA Bike Groupings'!$B$2),'CBSA Bike Groupings'!$A$3,
IF(AND(I232&lt;='CBSA Bike Groupings'!$B$4,I232&gt;'CBSA Bike Groupings'!$B$3),'CBSA Bike Groupings'!$A$4,
IF(AND(I232&lt;='CBSA Bike Groupings'!$B$5,I232&gt;'CBSA Bike Groupings'!$B$4),'CBSA Bike Groupings'!$A$5,
IF(I232&gt;'CBSA Bike Groupings'!$B$5,'CBSA Bike Groupings'!$A$6,"")))))</f>
        <v>5</v>
      </c>
      <c r="L232" s="48">
        <f>IF(J232&lt;='CBSA Walk Groupings'!$B$2,'CBSA Walk Groupings'!$A$2,
IF(AND(J232&lt;='CBSA Walk Groupings'!$B$3,J232&gt;'CBSA Walk Groupings'!$B$2),'CBSA Walk Groupings'!$A$3,
IF(AND(J232&lt;='CBSA Walk Groupings'!$B$4,J232&gt;'CBSA Walk Groupings'!$B$3),'CBSA Walk Groupings'!$A$4,
IF(AND(J232&lt;='CBSA Walk Groupings'!$B$5,J232&gt;'CBSA Walk Groupings'!$B$4),'CBSA Walk Groupings'!$A$5,
IF(J232&gt;'CBSA Walk Groupings'!$B$5,'CBSA Walk Groupings'!$A$6,"")))))</f>
        <v>5</v>
      </c>
      <c r="M232" s="72">
        <v>3</v>
      </c>
      <c r="N232" s="72">
        <v>5</v>
      </c>
    </row>
    <row r="233" spans="1:14" x14ac:dyDescent="0.25">
      <c r="A233" t="str">
        <f t="shared" si="3"/>
        <v>Butte County Association of Governments_2014</v>
      </c>
      <c r="B233" t="s">
        <v>165</v>
      </c>
      <c r="C233" s="49" t="s">
        <v>121</v>
      </c>
      <c r="D233">
        <v>2014</v>
      </c>
      <c r="E233" s="45">
        <v>221570.31862738519</v>
      </c>
      <c r="F233" s="50">
        <v>85193.769800693815</v>
      </c>
      <c r="G233" s="46">
        <v>2381.941296800936</v>
      </c>
      <c r="H233" s="46">
        <v>3041.7956411351865</v>
      </c>
      <c r="I233" s="47">
        <v>2.7959101966885114</v>
      </c>
      <c r="J233" s="47">
        <v>3.5704437639645503</v>
      </c>
      <c r="K233" s="48">
        <f>IF(I233&lt;='CBSA Bike Groupings'!$B$2,'CBSA Bike Groupings'!$A$2,
IF(AND(I233&lt;='CBSA Bike Groupings'!$B$3,I233&gt;'CBSA Bike Groupings'!$B$2),'CBSA Bike Groupings'!$A$3,
IF(AND(I233&lt;='CBSA Bike Groupings'!$B$4,I233&gt;'CBSA Bike Groupings'!$B$3),'CBSA Bike Groupings'!$A$4,
IF(AND(I233&lt;='CBSA Bike Groupings'!$B$5,I233&gt;'CBSA Bike Groupings'!$B$4),'CBSA Bike Groupings'!$A$5,
IF(I233&gt;'CBSA Bike Groupings'!$B$5,'CBSA Bike Groupings'!$A$6,"")))))</f>
        <v>5</v>
      </c>
      <c r="L233" s="48">
        <f>IF(J233&lt;='CBSA Walk Groupings'!$B$2,'CBSA Walk Groupings'!$A$2,
IF(AND(J233&lt;='CBSA Walk Groupings'!$B$3,J233&gt;'CBSA Walk Groupings'!$B$2),'CBSA Walk Groupings'!$A$3,
IF(AND(J233&lt;='CBSA Walk Groupings'!$B$4,J233&gt;'CBSA Walk Groupings'!$B$3),'CBSA Walk Groupings'!$A$4,
IF(AND(J233&lt;='CBSA Walk Groupings'!$B$5,J233&gt;'CBSA Walk Groupings'!$B$4),'CBSA Walk Groupings'!$A$5,
IF(J233&gt;'CBSA Walk Groupings'!$B$5,'CBSA Walk Groupings'!$A$6,"")))))</f>
        <v>5</v>
      </c>
      <c r="M233" s="72">
        <v>1</v>
      </c>
      <c r="N233" s="72">
        <v>0</v>
      </c>
    </row>
    <row r="234" spans="1:14" x14ac:dyDescent="0.25">
      <c r="A234" t="str">
        <f t="shared" si="3"/>
        <v>Butte County Association of Governments_2015</v>
      </c>
      <c r="B234" t="s">
        <v>165</v>
      </c>
      <c r="C234" s="49" t="s">
        <v>121</v>
      </c>
      <c r="D234">
        <v>2015</v>
      </c>
      <c r="E234" s="45">
        <v>222555.96291915193</v>
      </c>
      <c r="F234" s="50">
        <v>86543.032930234403</v>
      </c>
      <c r="G234" s="46">
        <v>2379.94827150116</v>
      </c>
      <c r="H234" s="46">
        <v>3162.8099081675887</v>
      </c>
      <c r="I234" s="47">
        <v>2.7500171774887132</v>
      </c>
      <c r="J234" s="47">
        <v>3.6546095059058641</v>
      </c>
      <c r="K234" s="48">
        <f>IF(I234&lt;='CBSA Bike Groupings'!$B$2,'CBSA Bike Groupings'!$A$2,
IF(AND(I234&lt;='CBSA Bike Groupings'!$B$3,I234&gt;'CBSA Bike Groupings'!$B$2),'CBSA Bike Groupings'!$A$3,
IF(AND(I234&lt;='CBSA Bike Groupings'!$B$4,I234&gt;'CBSA Bike Groupings'!$B$3),'CBSA Bike Groupings'!$A$4,
IF(AND(I234&lt;='CBSA Bike Groupings'!$B$5,I234&gt;'CBSA Bike Groupings'!$B$4),'CBSA Bike Groupings'!$A$5,
IF(I234&gt;'CBSA Bike Groupings'!$B$5,'CBSA Bike Groupings'!$A$6,"")))))</f>
        <v>5</v>
      </c>
      <c r="L234" s="48">
        <f>IF(J234&lt;='CBSA Walk Groupings'!$B$2,'CBSA Walk Groupings'!$A$2,
IF(AND(J234&lt;='CBSA Walk Groupings'!$B$3,J234&gt;'CBSA Walk Groupings'!$B$2),'CBSA Walk Groupings'!$A$3,
IF(AND(J234&lt;='CBSA Walk Groupings'!$B$4,J234&gt;'CBSA Walk Groupings'!$B$3),'CBSA Walk Groupings'!$A$4,
IF(AND(J234&lt;='CBSA Walk Groupings'!$B$5,J234&gt;'CBSA Walk Groupings'!$B$4),'CBSA Walk Groupings'!$A$5,
IF(J234&gt;'CBSA Walk Groupings'!$B$5,'CBSA Walk Groupings'!$A$6,"")))))</f>
        <v>5</v>
      </c>
      <c r="M234" s="72">
        <v>0</v>
      </c>
      <c r="N234" s="72">
        <v>10</v>
      </c>
    </row>
    <row r="235" spans="1:14" x14ac:dyDescent="0.25">
      <c r="A235" t="str">
        <f t="shared" si="3"/>
        <v>Butte County Association of Governments_2016</v>
      </c>
      <c r="B235" t="s">
        <v>165</v>
      </c>
      <c r="C235" s="49" t="s">
        <v>121</v>
      </c>
      <c r="D235">
        <v>2016</v>
      </c>
      <c r="E235" s="45">
        <v>223869.54938529301</v>
      </c>
      <c r="F235" s="50">
        <v>87937.269257496548</v>
      </c>
      <c r="G235" s="46">
        <v>2316.9633408486534</v>
      </c>
      <c r="H235" s="46">
        <v>2886.8933401524273</v>
      </c>
      <c r="I235" s="47">
        <v>2.6347910964396188</v>
      </c>
      <c r="J235" s="47">
        <v>3.2829008275195255</v>
      </c>
      <c r="K235" s="48">
        <f>IF(I235&lt;='CBSA Bike Groupings'!$B$2,'CBSA Bike Groupings'!$A$2,
IF(AND(I235&lt;='CBSA Bike Groupings'!$B$3,I235&gt;'CBSA Bike Groupings'!$B$2),'CBSA Bike Groupings'!$A$3,
IF(AND(I235&lt;='CBSA Bike Groupings'!$B$4,I235&gt;'CBSA Bike Groupings'!$B$3),'CBSA Bike Groupings'!$A$4,
IF(AND(I235&lt;='CBSA Bike Groupings'!$B$5,I235&gt;'CBSA Bike Groupings'!$B$4),'CBSA Bike Groupings'!$A$5,
IF(I235&gt;'CBSA Bike Groupings'!$B$5,'CBSA Bike Groupings'!$A$6,"")))))</f>
        <v>5</v>
      </c>
      <c r="L235" s="48">
        <f>IF(J235&lt;='CBSA Walk Groupings'!$B$2,'CBSA Walk Groupings'!$A$2,
IF(AND(J235&lt;='CBSA Walk Groupings'!$B$3,J235&gt;'CBSA Walk Groupings'!$B$2),'CBSA Walk Groupings'!$A$3,
IF(AND(J235&lt;='CBSA Walk Groupings'!$B$4,J235&gt;'CBSA Walk Groupings'!$B$3),'CBSA Walk Groupings'!$A$4,
IF(AND(J235&lt;='CBSA Walk Groupings'!$B$5,J235&gt;'CBSA Walk Groupings'!$B$4),'CBSA Walk Groupings'!$A$5,
IF(J235&gt;'CBSA Walk Groupings'!$B$5,'CBSA Walk Groupings'!$A$6,"")))))</f>
        <v>5</v>
      </c>
      <c r="M235" s="72">
        <v>1</v>
      </c>
      <c r="N235" s="72">
        <v>12</v>
      </c>
    </row>
    <row r="236" spans="1:14" x14ac:dyDescent="0.25">
      <c r="A236" t="str">
        <f t="shared" si="3"/>
        <v>Butte County Association of Governments_2017</v>
      </c>
      <c r="B236" t="s">
        <v>165</v>
      </c>
      <c r="C236" s="49" t="s">
        <v>121</v>
      </c>
      <c r="D236">
        <v>2017</v>
      </c>
      <c r="E236" s="45">
        <v>225199</v>
      </c>
      <c r="F236" s="50">
        <v>90372</v>
      </c>
      <c r="G236" s="46">
        <v>2362</v>
      </c>
      <c r="H236" s="46">
        <v>2905</v>
      </c>
      <c r="I236" s="47">
        <f>(G236/$F236)*100</f>
        <v>2.6136413933519229</v>
      </c>
      <c r="J236" s="47">
        <f>(H236/$F236)*100</f>
        <v>3.2144912140928605</v>
      </c>
      <c r="K236" s="48">
        <f>IF(I236&lt;='CBSA Bike Groupings'!$B$2,'CBSA Bike Groupings'!$A$2,
IF(AND(I236&lt;='CBSA Bike Groupings'!$B$3,I236&gt;'CBSA Bike Groupings'!$B$2),'CBSA Bike Groupings'!$A$3,
IF(AND(I236&lt;='CBSA Bike Groupings'!$B$4,I236&gt;'CBSA Bike Groupings'!$B$3),'CBSA Bike Groupings'!$A$4,
IF(AND(I236&lt;='CBSA Bike Groupings'!$B$5,I236&gt;'CBSA Bike Groupings'!$B$4),'CBSA Bike Groupings'!$A$5,
IF(I236&gt;'CBSA Bike Groupings'!$B$5,'CBSA Bike Groupings'!$A$6,"")))))</f>
        <v>5</v>
      </c>
      <c r="L236" s="48">
        <f>IF(J236&lt;='CBSA Walk Groupings'!$B$2,'CBSA Walk Groupings'!$A$2,
IF(AND(J236&lt;='CBSA Walk Groupings'!$B$3,J236&gt;'CBSA Walk Groupings'!$B$2),'CBSA Walk Groupings'!$A$3,
IF(AND(J236&lt;='CBSA Walk Groupings'!$B$4,J236&gt;'CBSA Walk Groupings'!$B$3),'CBSA Walk Groupings'!$A$4,
IF(AND(J236&lt;='CBSA Walk Groupings'!$B$5,J236&gt;'CBSA Walk Groupings'!$B$4),'CBSA Walk Groupings'!$A$5,
IF(J236&gt;'CBSA Walk Groupings'!$B$5,'CBSA Walk Groupings'!$A$6,"")))))</f>
        <v>5</v>
      </c>
      <c r="M236" s="72">
        <v>4</v>
      </c>
      <c r="N236" s="72">
        <v>6</v>
      </c>
    </row>
    <row r="237" spans="1:14" x14ac:dyDescent="0.25">
      <c r="A237" t="str">
        <f t="shared" si="3"/>
        <v>Cabarrus-Rowan MPO_2013</v>
      </c>
      <c r="B237" t="s">
        <v>166</v>
      </c>
      <c r="C237" s="49" t="s">
        <v>164</v>
      </c>
      <c r="D237">
        <v>2013</v>
      </c>
      <c r="E237" s="45">
        <v>319645.13498049427</v>
      </c>
      <c r="F237" s="50">
        <v>135082.35749974684</v>
      </c>
      <c r="G237" s="46">
        <v>135.06322473404822</v>
      </c>
      <c r="H237" s="46">
        <v>1108.1094863763683</v>
      </c>
      <c r="I237" s="47">
        <v>9.9985836221655619E-2</v>
      </c>
      <c r="J237" s="47">
        <v>0.82032140013431809</v>
      </c>
      <c r="K237" s="48">
        <f>IF(I237&lt;='CBSA Bike Groupings'!$B$2,'CBSA Bike Groupings'!$A$2,
IF(AND(I237&lt;='CBSA Bike Groupings'!$B$3,I237&gt;'CBSA Bike Groupings'!$B$2),'CBSA Bike Groupings'!$A$3,
IF(AND(I237&lt;='CBSA Bike Groupings'!$B$4,I237&gt;'CBSA Bike Groupings'!$B$3),'CBSA Bike Groupings'!$A$4,
IF(AND(I237&lt;='CBSA Bike Groupings'!$B$5,I237&gt;'CBSA Bike Groupings'!$B$4),'CBSA Bike Groupings'!$A$5,
IF(I237&gt;'CBSA Bike Groupings'!$B$5,'CBSA Bike Groupings'!$A$6,"")))))</f>
        <v>1</v>
      </c>
      <c r="L237" s="48">
        <f>IF(J237&lt;='CBSA Walk Groupings'!$B$2,'CBSA Walk Groupings'!$A$2,
IF(AND(J237&lt;='CBSA Walk Groupings'!$B$3,J237&gt;'CBSA Walk Groupings'!$B$2),'CBSA Walk Groupings'!$A$3,
IF(AND(J237&lt;='CBSA Walk Groupings'!$B$4,J237&gt;'CBSA Walk Groupings'!$B$3),'CBSA Walk Groupings'!$A$4,
IF(AND(J237&lt;='CBSA Walk Groupings'!$B$5,J237&gt;'CBSA Walk Groupings'!$B$4),'CBSA Walk Groupings'!$A$5,
IF(J237&gt;'CBSA Walk Groupings'!$B$5,'CBSA Walk Groupings'!$A$6,"")))))</f>
        <v>1</v>
      </c>
      <c r="M237" s="72">
        <v>0</v>
      </c>
      <c r="N237" s="72">
        <v>5</v>
      </c>
    </row>
    <row r="238" spans="1:14" x14ac:dyDescent="0.25">
      <c r="A238" t="str">
        <f t="shared" si="3"/>
        <v>Cabarrus-Rowan MPO_2014</v>
      </c>
      <c r="B238" t="s">
        <v>166</v>
      </c>
      <c r="C238" s="49" t="s">
        <v>164</v>
      </c>
      <c r="D238">
        <v>2014</v>
      </c>
      <c r="E238" s="45">
        <v>323072.66705016076</v>
      </c>
      <c r="F238" s="50">
        <v>137887.36948967713</v>
      </c>
      <c r="G238" s="46">
        <v>72.064244487713751</v>
      </c>
      <c r="H238" s="46">
        <v>1257.055749182316</v>
      </c>
      <c r="I238" s="47">
        <v>5.2263122252911499E-2</v>
      </c>
      <c r="J238" s="47">
        <v>0.91165402156462549</v>
      </c>
      <c r="K238" s="48">
        <f>IF(I238&lt;='CBSA Bike Groupings'!$B$2,'CBSA Bike Groupings'!$A$2,
IF(AND(I238&lt;='CBSA Bike Groupings'!$B$3,I238&gt;'CBSA Bike Groupings'!$B$2),'CBSA Bike Groupings'!$A$3,
IF(AND(I238&lt;='CBSA Bike Groupings'!$B$4,I238&gt;'CBSA Bike Groupings'!$B$3),'CBSA Bike Groupings'!$A$4,
IF(AND(I238&lt;='CBSA Bike Groupings'!$B$5,I238&gt;'CBSA Bike Groupings'!$B$4),'CBSA Bike Groupings'!$A$5,
IF(I238&gt;'CBSA Bike Groupings'!$B$5,'CBSA Bike Groupings'!$A$6,"")))))</f>
        <v>1</v>
      </c>
      <c r="L238" s="48">
        <f>IF(J238&lt;='CBSA Walk Groupings'!$B$2,'CBSA Walk Groupings'!$A$2,
IF(AND(J238&lt;='CBSA Walk Groupings'!$B$3,J238&gt;'CBSA Walk Groupings'!$B$2),'CBSA Walk Groupings'!$A$3,
IF(AND(J238&lt;='CBSA Walk Groupings'!$B$4,J238&gt;'CBSA Walk Groupings'!$B$3),'CBSA Walk Groupings'!$A$4,
IF(AND(J238&lt;='CBSA Walk Groupings'!$B$5,J238&gt;'CBSA Walk Groupings'!$B$4),'CBSA Walk Groupings'!$A$5,
IF(J238&gt;'CBSA Walk Groupings'!$B$5,'CBSA Walk Groupings'!$A$6,"")))))</f>
        <v>1</v>
      </c>
      <c r="M238" s="72">
        <v>0</v>
      </c>
      <c r="N238" s="72">
        <v>5</v>
      </c>
    </row>
    <row r="239" spans="1:14" x14ac:dyDescent="0.25">
      <c r="A239" t="str">
        <f t="shared" si="3"/>
        <v>Cabarrus-Rowan MPO_2015</v>
      </c>
      <c r="B239" t="s">
        <v>166</v>
      </c>
      <c r="C239" s="49" t="s">
        <v>164</v>
      </c>
      <c r="D239">
        <v>2015</v>
      </c>
      <c r="E239" s="45">
        <v>326706.37045001989</v>
      </c>
      <c r="F239" s="50">
        <v>142431.49269871111</v>
      </c>
      <c r="G239" s="46">
        <v>68.060165472637678</v>
      </c>
      <c r="H239" s="46">
        <v>1526.9951993199963</v>
      </c>
      <c r="I239" s="47">
        <v>4.778449216747805E-2</v>
      </c>
      <c r="J239" s="47">
        <v>1.072090989420498</v>
      </c>
      <c r="K239" s="48">
        <f>IF(I239&lt;='CBSA Bike Groupings'!$B$2,'CBSA Bike Groupings'!$A$2,
IF(AND(I239&lt;='CBSA Bike Groupings'!$B$3,I239&gt;'CBSA Bike Groupings'!$B$2),'CBSA Bike Groupings'!$A$3,
IF(AND(I239&lt;='CBSA Bike Groupings'!$B$4,I239&gt;'CBSA Bike Groupings'!$B$3),'CBSA Bike Groupings'!$A$4,
IF(AND(I239&lt;='CBSA Bike Groupings'!$B$5,I239&gt;'CBSA Bike Groupings'!$B$4),'CBSA Bike Groupings'!$A$5,
IF(I239&gt;'CBSA Bike Groupings'!$B$5,'CBSA Bike Groupings'!$A$6,"")))))</f>
        <v>1</v>
      </c>
      <c r="L239" s="48">
        <f>IF(J239&lt;='CBSA Walk Groupings'!$B$2,'CBSA Walk Groupings'!$A$2,
IF(AND(J239&lt;='CBSA Walk Groupings'!$B$3,J239&gt;'CBSA Walk Groupings'!$B$2),'CBSA Walk Groupings'!$A$3,
IF(AND(J239&lt;='CBSA Walk Groupings'!$B$4,J239&gt;'CBSA Walk Groupings'!$B$3),'CBSA Walk Groupings'!$A$4,
IF(AND(J239&lt;='CBSA Walk Groupings'!$B$5,J239&gt;'CBSA Walk Groupings'!$B$4),'CBSA Walk Groupings'!$A$5,
IF(J239&gt;'CBSA Walk Groupings'!$B$5,'CBSA Walk Groupings'!$A$6,"")))))</f>
        <v>1</v>
      </c>
      <c r="M239" s="72">
        <v>0</v>
      </c>
      <c r="N239" s="72">
        <v>5</v>
      </c>
    </row>
    <row r="240" spans="1:14" x14ac:dyDescent="0.25">
      <c r="A240" t="str">
        <f t="shared" si="3"/>
        <v>Cabarrus-Rowan MPO_2016</v>
      </c>
      <c r="B240" t="s">
        <v>166</v>
      </c>
      <c r="C240" s="49" t="s">
        <v>164</v>
      </c>
      <c r="D240">
        <v>2016</v>
      </c>
      <c r="E240" s="45">
        <v>330997.14187639521</v>
      </c>
      <c r="F240" s="50">
        <v>147763.74446986377</v>
      </c>
      <c r="G240" s="46">
        <v>42</v>
      </c>
      <c r="H240" s="46">
        <v>1635.0009914811737</v>
      </c>
      <c r="I240" s="47">
        <v>2.8423751814550046E-2</v>
      </c>
      <c r="J240" s="47">
        <v>1.1064967237715271</v>
      </c>
      <c r="K240" s="48">
        <f>IF(I240&lt;='CBSA Bike Groupings'!$B$2,'CBSA Bike Groupings'!$A$2,
IF(AND(I240&lt;='CBSA Bike Groupings'!$B$3,I240&gt;'CBSA Bike Groupings'!$B$2),'CBSA Bike Groupings'!$A$3,
IF(AND(I240&lt;='CBSA Bike Groupings'!$B$4,I240&gt;'CBSA Bike Groupings'!$B$3),'CBSA Bike Groupings'!$A$4,
IF(AND(I240&lt;='CBSA Bike Groupings'!$B$5,I240&gt;'CBSA Bike Groupings'!$B$4),'CBSA Bike Groupings'!$A$5,
IF(I240&gt;'CBSA Bike Groupings'!$B$5,'CBSA Bike Groupings'!$A$6,"")))))</f>
        <v>1</v>
      </c>
      <c r="L240" s="48">
        <f>IF(J240&lt;='CBSA Walk Groupings'!$B$2,'CBSA Walk Groupings'!$A$2,
IF(AND(J240&lt;='CBSA Walk Groupings'!$B$3,J240&gt;'CBSA Walk Groupings'!$B$2),'CBSA Walk Groupings'!$A$3,
IF(AND(J240&lt;='CBSA Walk Groupings'!$B$4,J240&gt;'CBSA Walk Groupings'!$B$3),'CBSA Walk Groupings'!$A$4,
IF(AND(J240&lt;='CBSA Walk Groupings'!$B$5,J240&gt;'CBSA Walk Groupings'!$B$4),'CBSA Walk Groupings'!$A$5,
IF(J240&gt;'CBSA Walk Groupings'!$B$5,'CBSA Walk Groupings'!$A$6,"")))))</f>
        <v>1</v>
      </c>
      <c r="M240" s="72">
        <v>0</v>
      </c>
      <c r="N240" s="72">
        <v>3</v>
      </c>
    </row>
    <row r="241" spans="1:14" x14ac:dyDescent="0.25">
      <c r="A241" t="str">
        <f t="shared" si="3"/>
        <v>Cabarrus-Rowan MPO_2017</v>
      </c>
      <c r="B241" t="s">
        <v>166</v>
      </c>
      <c r="C241" s="49" t="s">
        <v>164</v>
      </c>
      <c r="D241">
        <v>2017</v>
      </c>
      <c r="E241" s="45">
        <v>335662</v>
      </c>
      <c r="F241" s="50">
        <v>152560</v>
      </c>
      <c r="G241" s="46">
        <v>56</v>
      </c>
      <c r="H241" s="46">
        <v>1602</v>
      </c>
      <c r="I241" s="47">
        <f>(G241/$F241)*100</f>
        <v>3.6706869428421607E-2</v>
      </c>
      <c r="J241" s="47">
        <f>(H241/$F241)*100</f>
        <v>1.0500786575773466</v>
      </c>
      <c r="K241" s="48">
        <f>IF(I241&lt;='CBSA Bike Groupings'!$B$2,'CBSA Bike Groupings'!$A$2,
IF(AND(I241&lt;='CBSA Bike Groupings'!$B$3,I241&gt;'CBSA Bike Groupings'!$B$2),'CBSA Bike Groupings'!$A$3,
IF(AND(I241&lt;='CBSA Bike Groupings'!$B$4,I241&gt;'CBSA Bike Groupings'!$B$3),'CBSA Bike Groupings'!$A$4,
IF(AND(I241&lt;='CBSA Bike Groupings'!$B$5,I241&gt;'CBSA Bike Groupings'!$B$4),'CBSA Bike Groupings'!$A$5,
IF(I241&gt;'CBSA Bike Groupings'!$B$5,'CBSA Bike Groupings'!$A$6,"")))))</f>
        <v>1</v>
      </c>
      <c r="L241" s="48">
        <f>IF(J241&lt;='CBSA Walk Groupings'!$B$2,'CBSA Walk Groupings'!$A$2,
IF(AND(J241&lt;='CBSA Walk Groupings'!$B$3,J241&gt;'CBSA Walk Groupings'!$B$2),'CBSA Walk Groupings'!$A$3,
IF(AND(J241&lt;='CBSA Walk Groupings'!$B$4,J241&gt;'CBSA Walk Groupings'!$B$3),'CBSA Walk Groupings'!$A$4,
IF(AND(J241&lt;='CBSA Walk Groupings'!$B$5,J241&gt;'CBSA Walk Groupings'!$B$4),'CBSA Walk Groupings'!$A$5,
IF(J241&gt;'CBSA Walk Groupings'!$B$5,'CBSA Walk Groupings'!$A$6,"")))))</f>
        <v>1</v>
      </c>
      <c r="M241" s="72">
        <v>0</v>
      </c>
      <c r="N241" s="72">
        <v>7</v>
      </c>
    </row>
    <row r="242" spans="1:14" x14ac:dyDescent="0.25">
      <c r="A242" t="str">
        <f t="shared" si="3"/>
        <v>Cache MPO_2013</v>
      </c>
      <c r="B242" t="s">
        <v>167</v>
      </c>
      <c r="C242" s="49" t="s">
        <v>168</v>
      </c>
      <c r="D242">
        <v>2013</v>
      </c>
      <c r="E242" s="45">
        <v>94528.624526399653</v>
      </c>
      <c r="F242" s="50">
        <v>44028.404243440709</v>
      </c>
      <c r="G242" s="46">
        <v>1127.6503352153172</v>
      </c>
      <c r="H242" s="46">
        <v>2077.04717448874</v>
      </c>
      <c r="I242" s="47">
        <v>2.5611882933125223</v>
      </c>
      <c r="J242" s="47">
        <v>4.717516362856089</v>
      </c>
      <c r="K242" s="48">
        <f>IF(I242&lt;='CBSA Bike Groupings'!$B$2,'CBSA Bike Groupings'!$A$2,
IF(AND(I242&lt;='CBSA Bike Groupings'!$B$3,I242&gt;'CBSA Bike Groupings'!$B$2),'CBSA Bike Groupings'!$A$3,
IF(AND(I242&lt;='CBSA Bike Groupings'!$B$4,I242&gt;'CBSA Bike Groupings'!$B$3),'CBSA Bike Groupings'!$A$4,
IF(AND(I242&lt;='CBSA Bike Groupings'!$B$5,I242&gt;'CBSA Bike Groupings'!$B$4),'CBSA Bike Groupings'!$A$5,
IF(I242&gt;'CBSA Bike Groupings'!$B$5,'CBSA Bike Groupings'!$A$6,"")))))</f>
        <v>5</v>
      </c>
      <c r="L242" s="48">
        <f>IF(J242&lt;='CBSA Walk Groupings'!$B$2,'CBSA Walk Groupings'!$A$2,
IF(AND(J242&lt;='CBSA Walk Groupings'!$B$3,J242&gt;'CBSA Walk Groupings'!$B$2),'CBSA Walk Groupings'!$A$3,
IF(AND(J242&lt;='CBSA Walk Groupings'!$B$4,J242&gt;'CBSA Walk Groupings'!$B$3),'CBSA Walk Groupings'!$A$4,
IF(AND(J242&lt;='CBSA Walk Groupings'!$B$5,J242&gt;'CBSA Walk Groupings'!$B$4),'CBSA Walk Groupings'!$A$5,
IF(J242&gt;'CBSA Walk Groupings'!$B$5,'CBSA Walk Groupings'!$A$6,"")))))</f>
        <v>5</v>
      </c>
      <c r="M242" s="72">
        <v>0</v>
      </c>
      <c r="N242" s="72">
        <v>1</v>
      </c>
    </row>
    <row r="243" spans="1:14" x14ac:dyDescent="0.25">
      <c r="A243" t="str">
        <f t="shared" si="3"/>
        <v>Cache MPO_2014</v>
      </c>
      <c r="B243" t="s">
        <v>167</v>
      </c>
      <c r="C243" s="49" t="s">
        <v>168</v>
      </c>
      <c r="D243">
        <v>2014</v>
      </c>
      <c r="E243" s="45">
        <v>96058.589230754937</v>
      </c>
      <c r="F243" s="50">
        <v>44506.06148032791</v>
      </c>
      <c r="G243" s="46">
        <v>866.91456099759637</v>
      </c>
      <c r="H243" s="46">
        <v>2076.6118253649252</v>
      </c>
      <c r="I243" s="47">
        <v>1.9478572854189322</v>
      </c>
      <c r="J243" s="47">
        <v>4.6659078702859533</v>
      </c>
      <c r="K243" s="48">
        <f>IF(I243&lt;='CBSA Bike Groupings'!$B$2,'CBSA Bike Groupings'!$A$2,
IF(AND(I243&lt;='CBSA Bike Groupings'!$B$3,I243&gt;'CBSA Bike Groupings'!$B$2),'CBSA Bike Groupings'!$A$3,
IF(AND(I243&lt;='CBSA Bike Groupings'!$B$4,I243&gt;'CBSA Bike Groupings'!$B$3),'CBSA Bike Groupings'!$A$4,
IF(AND(I243&lt;='CBSA Bike Groupings'!$B$5,I243&gt;'CBSA Bike Groupings'!$B$4),'CBSA Bike Groupings'!$A$5,
IF(I243&gt;'CBSA Bike Groupings'!$B$5,'CBSA Bike Groupings'!$A$6,"")))))</f>
        <v>5</v>
      </c>
      <c r="L243" s="48">
        <f>IF(J243&lt;='CBSA Walk Groupings'!$B$2,'CBSA Walk Groupings'!$A$2,
IF(AND(J243&lt;='CBSA Walk Groupings'!$B$3,J243&gt;'CBSA Walk Groupings'!$B$2),'CBSA Walk Groupings'!$A$3,
IF(AND(J243&lt;='CBSA Walk Groupings'!$B$4,J243&gt;'CBSA Walk Groupings'!$B$3),'CBSA Walk Groupings'!$A$4,
IF(AND(J243&lt;='CBSA Walk Groupings'!$B$5,J243&gt;'CBSA Walk Groupings'!$B$4),'CBSA Walk Groupings'!$A$5,
IF(J243&gt;'CBSA Walk Groupings'!$B$5,'CBSA Walk Groupings'!$A$6,"")))))</f>
        <v>5</v>
      </c>
      <c r="M243" s="72">
        <v>0</v>
      </c>
      <c r="N243" s="72">
        <v>0</v>
      </c>
    </row>
    <row r="244" spans="1:14" x14ac:dyDescent="0.25">
      <c r="A244" t="str">
        <f t="shared" si="3"/>
        <v>Cache MPO_2015</v>
      </c>
      <c r="B244" t="s">
        <v>167</v>
      </c>
      <c r="C244" s="49" t="s">
        <v>168</v>
      </c>
      <c r="D244">
        <v>2015</v>
      </c>
      <c r="E244" s="45">
        <v>97085.269527685101</v>
      </c>
      <c r="F244" s="50">
        <v>45600.004953334232</v>
      </c>
      <c r="G244" s="46">
        <v>887.60902254298639</v>
      </c>
      <c r="H244" s="46">
        <v>2072.5812134797006</v>
      </c>
      <c r="I244" s="47">
        <v>1.9465108029074571</v>
      </c>
      <c r="J244" s="47">
        <v>4.5451337463684975</v>
      </c>
      <c r="K244" s="48">
        <f>IF(I244&lt;='CBSA Bike Groupings'!$B$2,'CBSA Bike Groupings'!$A$2,
IF(AND(I244&lt;='CBSA Bike Groupings'!$B$3,I244&gt;'CBSA Bike Groupings'!$B$2),'CBSA Bike Groupings'!$A$3,
IF(AND(I244&lt;='CBSA Bike Groupings'!$B$4,I244&gt;'CBSA Bike Groupings'!$B$3),'CBSA Bike Groupings'!$A$4,
IF(AND(I244&lt;='CBSA Bike Groupings'!$B$5,I244&gt;'CBSA Bike Groupings'!$B$4),'CBSA Bike Groupings'!$A$5,
IF(I244&gt;'CBSA Bike Groupings'!$B$5,'CBSA Bike Groupings'!$A$6,"")))))</f>
        <v>5</v>
      </c>
      <c r="L244" s="48">
        <f>IF(J244&lt;='CBSA Walk Groupings'!$B$2,'CBSA Walk Groupings'!$A$2,
IF(AND(J244&lt;='CBSA Walk Groupings'!$B$3,J244&gt;'CBSA Walk Groupings'!$B$2),'CBSA Walk Groupings'!$A$3,
IF(AND(J244&lt;='CBSA Walk Groupings'!$B$4,J244&gt;'CBSA Walk Groupings'!$B$3),'CBSA Walk Groupings'!$A$4,
IF(AND(J244&lt;='CBSA Walk Groupings'!$B$5,J244&gt;'CBSA Walk Groupings'!$B$4),'CBSA Walk Groupings'!$A$5,
IF(J244&gt;'CBSA Walk Groupings'!$B$5,'CBSA Walk Groupings'!$A$6,"")))))</f>
        <v>5</v>
      </c>
      <c r="M244" s="72">
        <v>0</v>
      </c>
      <c r="N244" s="72">
        <v>0</v>
      </c>
    </row>
    <row r="245" spans="1:14" x14ac:dyDescent="0.25">
      <c r="A245" t="str">
        <f t="shared" si="3"/>
        <v>Cache MPO_2016</v>
      </c>
      <c r="B245" t="s">
        <v>167</v>
      </c>
      <c r="C245" s="49" t="s">
        <v>168</v>
      </c>
      <c r="D245">
        <v>2016</v>
      </c>
      <c r="E245" s="45">
        <v>98105.113139669484</v>
      </c>
      <c r="F245" s="50">
        <v>46604.241914550599</v>
      </c>
      <c r="G245" s="46">
        <v>868.9123224067049</v>
      </c>
      <c r="H245" s="46">
        <v>2106.1454307259673</v>
      </c>
      <c r="I245" s="47">
        <v>1.8644490001572507</v>
      </c>
      <c r="J245" s="47">
        <v>4.5192140118652908</v>
      </c>
      <c r="K245" s="48">
        <f>IF(I245&lt;='CBSA Bike Groupings'!$B$2,'CBSA Bike Groupings'!$A$2,
IF(AND(I245&lt;='CBSA Bike Groupings'!$B$3,I245&gt;'CBSA Bike Groupings'!$B$2),'CBSA Bike Groupings'!$A$3,
IF(AND(I245&lt;='CBSA Bike Groupings'!$B$4,I245&gt;'CBSA Bike Groupings'!$B$3),'CBSA Bike Groupings'!$A$4,
IF(AND(I245&lt;='CBSA Bike Groupings'!$B$5,I245&gt;'CBSA Bike Groupings'!$B$4),'CBSA Bike Groupings'!$A$5,
IF(I245&gt;'CBSA Bike Groupings'!$B$5,'CBSA Bike Groupings'!$A$6,"")))))</f>
        <v>5</v>
      </c>
      <c r="L245" s="48">
        <f>IF(J245&lt;='CBSA Walk Groupings'!$B$2,'CBSA Walk Groupings'!$A$2,
IF(AND(J245&lt;='CBSA Walk Groupings'!$B$3,J245&gt;'CBSA Walk Groupings'!$B$2),'CBSA Walk Groupings'!$A$3,
IF(AND(J245&lt;='CBSA Walk Groupings'!$B$4,J245&gt;'CBSA Walk Groupings'!$B$3),'CBSA Walk Groupings'!$A$4,
IF(AND(J245&lt;='CBSA Walk Groupings'!$B$5,J245&gt;'CBSA Walk Groupings'!$B$4),'CBSA Walk Groupings'!$A$5,
IF(J245&gt;'CBSA Walk Groupings'!$B$5,'CBSA Walk Groupings'!$A$6,"")))))</f>
        <v>5</v>
      </c>
      <c r="M245" s="72">
        <v>0</v>
      </c>
      <c r="N245" s="72">
        <v>1</v>
      </c>
    </row>
    <row r="246" spans="1:14" x14ac:dyDescent="0.25">
      <c r="A246" t="str">
        <f t="shared" si="3"/>
        <v>Cache MPO_2017</v>
      </c>
      <c r="B246" t="s">
        <v>167</v>
      </c>
      <c r="C246" s="49" t="s">
        <v>168</v>
      </c>
      <c r="D246">
        <v>2017</v>
      </c>
      <c r="E246" s="45">
        <v>99466</v>
      </c>
      <c r="F246" s="50">
        <v>47721</v>
      </c>
      <c r="G246" s="46">
        <v>848</v>
      </c>
      <c r="H246" s="46">
        <v>2083</v>
      </c>
      <c r="I246" s="47">
        <f>(G246/$F246)*100</f>
        <v>1.776995452735693</v>
      </c>
      <c r="J246" s="47">
        <f>(H246/$F246)*100</f>
        <v>4.364954632132604</v>
      </c>
      <c r="K246" s="48">
        <f>IF(I246&lt;='CBSA Bike Groupings'!$B$2,'CBSA Bike Groupings'!$A$2,
IF(AND(I246&lt;='CBSA Bike Groupings'!$B$3,I246&gt;'CBSA Bike Groupings'!$B$2),'CBSA Bike Groupings'!$A$3,
IF(AND(I246&lt;='CBSA Bike Groupings'!$B$4,I246&gt;'CBSA Bike Groupings'!$B$3),'CBSA Bike Groupings'!$A$4,
IF(AND(I246&lt;='CBSA Bike Groupings'!$B$5,I246&gt;'CBSA Bike Groupings'!$B$4),'CBSA Bike Groupings'!$A$5,
IF(I246&gt;'CBSA Bike Groupings'!$B$5,'CBSA Bike Groupings'!$A$6,"")))))</f>
        <v>5</v>
      </c>
      <c r="L246" s="48">
        <f>IF(J246&lt;='CBSA Walk Groupings'!$B$2,'CBSA Walk Groupings'!$A$2,
IF(AND(J246&lt;='CBSA Walk Groupings'!$B$3,J246&gt;'CBSA Walk Groupings'!$B$2),'CBSA Walk Groupings'!$A$3,
IF(AND(J246&lt;='CBSA Walk Groupings'!$B$4,J246&gt;'CBSA Walk Groupings'!$B$3),'CBSA Walk Groupings'!$A$4,
IF(AND(J246&lt;='CBSA Walk Groupings'!$B$5,J246&gt;'CBSA Walk Groupings'!$B$4),'CBSA Walk Groupings'!$A$5,
IF(J246&gt;'CBSA Walk Groupings'!$B$5,'CBSA Walk Groupings'!$A$6,"")))))</f>
        <v>5</v>
      </c>
      <c r="M246" s="72">
        <v>1</v>
      </c>
      <c r="N246" s="72">
        <v>3</v>
      </c>
    </row>
    <row r="247" spans="1:14" x14ac:dyDescent="0.25">
      <c r="A247" t="str">
        <f t="shared" si="3"/>
        <v>Calhoun Area Metropolitan Planning Organization_2013</v>
      </c>
      <c r="B247" t="s">
        <v>169</v>
      </c>
      <c r="C247" s="49" t="s">
        <v>125</v>
      </c>
      <c r="D247">
        <v>2013</v>
      </c>
      <c r="E247" s="45">
        <v>94611.76525388319</v>
      </c>
      <c r="F247" s="50">
        <v>36310.319638934197</v>
      </c>
      <c r="G247" s="46">
        <v>57.189587071630996</v>
      </c>
      <c r="H247" s="46">
        <v>551.41294026428386</v>
      </c>
      <c r="I247" s="47">
        <v>0.15750229587708928</v>
      </c>
      <c r="J247" s="47">
        <v>1.518612189998527</v>
      </c>
      <c r="K247" s="48">
        <f>IF(I247&lt;='CBSA Bike Groupings'!$B$2,'CBSA Bike Groupings'!$A$2,
IF(AND(I247&lt;='CBSA Bike Groupings'!$B$3,I247&gt;'CBSA Bike Groupings'!$B$2),'CBSA Bike Groupings'!$A$3,
IF(AND(I247&lt;='CBSA Bike Groupings'!$B$4,I247&gt;'CBSA Bike Groupings'!$B$3),'CBSA Bike Groupings'!$A$4,
IF(AND(I247&lt;='CBSA Bike Groupings'!$B$5,I247&gt;'CBSA Bike Groupings'!$B$4),'CBSA Bike Groupings'!$A$5,
IF(I247&gt;'CBSA Bike Groupings'!$B$5,'CBSA Bike Groupings'!$A$6,"")))))</f>
        <v>1</v>
      </c>
      <c r="L247" s="48">
        <f>IF(J247&lt;='CBSA Walk Groupings'!$B$2,'CBSA Walk Groupings'!$A$2,
IF(AND(J247&lt;='CBSA Walk Groupings'!$B$3,J247&gt;'CBSA Walk Groupings'!$B$2),'CBSA Walk Groupings'!$A$3,
IF(AND(J247&lt;='CBSA Walk Groupings'!$B$4,J247&gt;'CBSA Walk Groupings'!$B$3),'CBSA Walk Groupings'!$A$4,
IF(AND(J247&lt;='CBSA Walk Groupings'!$B$5,J247&gt;'CBSA Walk Groupings'!$B$4),'CBSA Walk Groupings'!$A$5,
IF(J247&gt;'CBSA Walk Groupings'!$B$5,'CBSA Walk Groupings'!$A$6,"")))))</f>
        <v>2</v>
      </c>
      <c r="M247" s="72">
        <v>0</v>
      </c>
      <c r="N247" s="72">
        <v>1</v>
      </c>
    </row>
    <row r="248" spans="1:14" x14ac:dyDescent="0.25">
      <c r="A248" t="str">
        <f t="shared" si="3"/>
        <v>Calhoun Area Metropolitan Planning Organization_2014</v>
      </c>
      <c r="B248" t="s">
        <v>169</v>
      </c>
      <c r="C248" s="49" t="s">
        <v>125</v>
      </c>
      <c r="D248">
        <v>2014</v>
      </c>
      <c r="E248" s="45">
        <v>94213.404173184623</v>
      </c>
      <c r="F248" s="50">
        <v>36559.628779287923</v>
      </c>
      <c r="G248" s="46">
        <v>47.984617711379997</v>
      </c>
      <c r="H248" s="46">
        <v>529.07098283350638</v>
      </c>
      <c r="I248" s="47">
        <v>0.13125028703399924</v>
      </c>
      <c r="J248" s="47">
        <v>1.4471453909653489</v>
      </c>
      <c r="K248" s="48">
        <f>IF(I248&lt;='CBSA Bike Groupings'!$B$2,'CBSA Bike Groupings'!$A$2,
IF(AND(I248&lt;='CBSA Bike Groupings'!$B$3,I248&gt;'CBSA Bike Groupings'!$B$2),'CBSA Bike Groupings'!$A$3,
IF(AND(I248&lt;='CBSA Bike Groupings'!$B$4,I248&gt;'CBSA Bike Groupings'!$B$3),'CBSA Bike Groupings'!$A$4,
IF(AND(I248&lt;='CBSA Bike Groupings'!$B$5,I248&gt;'CBSA Bike Groupings'!$B$4),'CBSA Bike Groupings'!$A$5,
IF(I248&gt;'CBSA Bike Groupings'!$B$5,'CBSA Bike Groupings'!$A$6,"")))))</f>
        <v>1</v>
      </c>
      <c r="L248" s="48">
        <f>IF(J248&lt;='CBSA Walk Groupings'!$B$2,'CBSA Walk Groupings'!$A$2,
IF(AND(J248&lt;='CBSA Walk Groupings'!$B$3,J248&gt;'CBSA Walk Groupings'!$B$2),'CBSA Walk Groupings'!$A$3,
IF(AND(J248&lt;='CBSA Walk Groupings'!$B$4,J248&gt;'CBSA Walk Groupings'!$B$3),'CBSA Walk Groupings'!$A$4,
IF(AND(J248&lt;='CBSA Walk Groupings'!$B$5,J248&gt;'CBSA Walk Groupings'!$B$4),'CBSA Walk Groupings'!$A$5,
IF(J248&gt;'CBSA Walk Groupings'!$B$5,'CBSA Walk Groupings'!$A$6,"")))))</f>
        <v>2</v>
      </c>
      <c r="M248" s="72">
        <v>0</v>
      </c>
      <c r="N248" s="72">
        <v>3</v>
      </c>
    </row>
    <row r="249" spans="1:14" x14ac:dyDescent="0.25">
      <c r="A249" t="str">
        <f t="shared" si="3"/>
        <v>Calhoun Area Metropolitan Planning Organization_2015</v>
      </c>
      <c r="B249" t="s">
        <v>169</v>
      </c>
      <c r="C249" s="49" t="s">
        <v>125</v>
      </c>
      <c r="D249">
        <v>2015</v>
      </c>
      <c r="E249" s="45">
        <v>94726.041901183446</v>
      </c>
      <c r="F249" s="50">
        <v>37860.751231840048</v>
      </c>
      <c r="G249" s="46">
        <v>17.987181426162</v>
      </c>
      <c r="H249" s="46">
        <v>512.10019150897915</v>
      </c>
      <c r="I249" s="47">
        <v>4.7508781101615279E-2</v>
      </c>
      <c r="J249" s="47">
        <v>1.35258856427105</v>
      </c>
      <c r="K249" s="48">
        <f>IF(I249&lt;='CBSA Bike Groupings'!$B$2,'CBSA Bike Groupings'!$A$2,
IF(AND(I249&lt;='CBSA Bike Groupings'!$B$3,I249&gt;'CBSA Bike Groupings'!$B$2),'CBSA Bike Groupings'!$A$3,
IF(AND(I249&lt;='CBSA Bike Groupings'!$B$4,I249&gt;'CBSA Bike Groupings'!$B$3),'CBSA Bike Groupings'!$A$4,
IF(AND(I249&lt;='CBSA Bike Groupings'!$B$5,I249&gt;'CBSA Bike Groupings'!$B$4),'CBSA Bike Groupings'!$A$5,
IF(I249&gt;'CBSA Bike Groupings'!$B$5,'CBSA Bike Groupings'!$A$6,"")))))</f>
        <v>1</v>
      </c>
      <c r="L249" s="48">
        <f>IF(J249&lt;='CBSA Walk Groupings'!$B$2,'CBSA Walk Groupings'!$A$2,
IF(AND(J249&lt;='CBSA Walk Groupings'!$B$3,J249&gt;'CBSA Walk Groupings'!$B$2),'CBSA Walk Groupings'!$A$3,
IF(AND(J249&lt;='CBSA Walk Groupings'!$B$4,J249&gt;'CBSA Walk Groupings'!$B$3),'CBSA Walk Groupings'!$A$4,
IF(AND(J249&lt;='CBSA Walk Groupings'!$B$5,J249&gt;'CBSA Walk Groupings'!$B$4),'CBSA Walk Groupings'!$A$5,
IF(J249&gt;'CBSA Walk Groupings'!$B$5,'CBSA Walk Groupings'!$A$6,"")))))</f>
        <v>2</v>
      </c>
      <c r="M249" s="72">
        <v>0</v>
      </c>
      <c r="N249" s="72">
        <v>1</v>
      </c>
    </row>
    <row r="250" spans="1:14" x14ac:dyDescent="0.25">
      <c r="A250" t="str">
        <f t="shared" si="3"/>
        <v>Calhoun Area Metropolitan Planning Organization_2016</v>
      </c>
      <c r="B250" t="s">
        <v>169</v>
      </c>
      <c r="C250" s="49" t="s">
        <v>125</v>
      </c>
      <c r="D250">
        <v>2016</v>
      </c>
      <c r="E250" s="45">
        <v>93681.873685821134</v>
      </c>
      <c r="F250" s="50">
        <v>37056.66410761328</v>
      </c>
      <c r="G250" s="46">
        <v>14.997213518660001</v>
      </c>
      <c r="H250" s="46">
        <v>553.16421197550221</v>
      </c>
      <c r="I250" s="47">
        <v>4.047102965099017E-2</v>
      </c>
      <c r="J250" s="47">
        <v>1.4927523167468677</v>
      </c>
      <c r="K250" s="48">
        <f>IF(I250&lt;='CBSA Bike Groupings'!$B$2,'CBSA Bike Groupings'!$A$2,
IF(AND(I250&lt;='CBSA Bike Groupings'!$B$3,I250&gt;'CBSA Bike Groupings'!$B$2),'CBSA Bike Groupings'!$A$3,
IF(AND(I250&lt;='CBSA Bike Groupings'!$B$4,I250&gt;'CBSA Bike Groupings'!$B$3),'CBSA Bike Groupings'!$A$4,
IF(AND(I250&lt;='CBSA Bike Groupings'!$B$5,I250&gt;'CBSA Bike Groupings'!$B$4),'CBSA Bike Groupings'!$A$5,
IF(I250&gt;'CBSA Bike Groupings'!$B$5,'CBSA Bike Groupings'!$A$6,"")))))</f>
        <v>1</v>
      </c>
      <c r="L250" s="48">
        <f>IF(J250&lt;='CBSA Walk Groupings'!$B$2,'CBSA Walk Groupings'!$A$2,
IF(AND(J250&lt;='CBSA Walk Groupings'!$B$3,J250&gt;'CBSA Walk Groupings'!$B$2),'CBSA Walk Groupings'!$A$3,
IF(AND(J250&lt;='CBSA Walk Groupings'!$B$4,J250&gt;'CBSA Walk Groupings'!$B$3),'CBSA Walk Groupings'!$A$4,
IF(AND(J250&lt;='CBSA Walk Groupings'!$B$5,J250&gt;'CBSA Walk Groupings'!$B$4),'CBSA Walk Groupings'!$A$5,
IF(J250&gt;'CBSA Walk Groupings'!$B$5,'CBSA Walk Groupings'!$A$6,"")))))</f>
        <v>2</v>
      </c>
      <c r="M250" s="72">
        <v>0</v>
      </c>
      <c r="N250" s="72">
        <v>3</v>
      </c>
    </row>
    <row r="251" spans="1:14" x14ac:dyDescent="0.25">
      <c r="A251" t="str">
        <f t="shared" si="3"/>
        <v>Calhoun Area Metropolitan Planning Organization_2017</v>
      </c>
      <c r="B251" t="s">
        <v>169</v>
      </c>
      <c r="C251" s="49" t="s">
        <v>125</v>
      </c>
      <c r="D251">
        <v>2017</v>
      </c>
      <c r="E251" s="45">
        <v>93155</v>
      </c>
      <c r="F251" s="50">
        <v>37210</v>
      </c>
      <c r="G251" s="46">
        <v>8</v>
      </c>
      <c r="H251" s="46">
        <v>519</v>
      </c>
      <c r="I251" s="47">
        <f>(G251/$F251)*100</f>
        <v>2.1499596882558453E-2</v>
      </c>
      <c r="J251" s="47">
        <f>(H251/$F251)*100</f>
        <v>1.3947863477559794</v>
      </c>
      <c r="K251" s="48">
        <f>IF(I251&lt;='CBSA Bike Groupings'!$B$2,'CBSA Bike Groupings'!$A$2,
IF(AND(I251&lt;='CBSA Bike Groupings'!$B$3,I251&gt;'CBSA Bike Groupings'!$B$2),'CBSA Bike Groupings'!$A$3,
IF(AND(I251&lt;='CBSA Bike Groupings'!$B$4,I251&gt;'CBSA Bike Groupings'!$B$3),'CBSA Bike Groupings'!$A$4,
IF(AND(I251&lt;='CBSA Bike Groupings'!$B$5,I251&gt;'CBSA Bike Groupings'!$B$4),'CBSA Bike Groupings'!$A$5,
IF(I251&gt;'CBSA Bike Groupings'!$B$5,'CBSA Bike Groupings'!$A$6,"")))))</f>
        <v>1</v>
      </c>
      <c r="L251" s="48">
        <f>IF(J251&lt;='CBSA Walk Groupings'!$B$2,'CBSA Walk Groupings'!$A$2,
IF(AND(J251&lt;='CBSA Walk Groupings'!$B$3,J251&gt;'CBSA Walk Groupings'!$B$2),'CBSA Walk Groupings'!$A$3,
IF(AND(J251&lt;='CBSA Walk Groupings'!$B$4,J251&gt;'CBSA Walk Groupings'!$B$3),'CBSA Walk Groupings'!$A$4,
IF(AND(J251&lt;='CBSA Walk Groupings'!$B$5,J251&gt;'CBSA Walk Groupings'!$B$4),'CBSA Walk Groupings'!$A$5,
IF(J251&gt;'CBSA Walk Groupings'!$B$5,'CBSA Walk Groupings'!$A$6,"")))))</f>
        <v>2</v>
      </c>
      <c r="M251" s="72">
        <v>1</v>
      </c>
      <c r="N251" s="72">
        <v>4</v>
      </c>
    </row>
    <row r="252" spans="1:14" x14ac:dyDescent="0.25">
      <c r="A252" t="str">
        <f t="shared" si="3"/>
        <v>Cambria County MPO_2013</v>
      </c>
      <c r="B252" t="s">
        <v>170</v>
      </c>
      <c r="C252" s="49" t="s">
        <v>95</v>
      </c>
      <c r="D252">
        <v>2013</v>
      </c>
      <c r="E252" s="45">
        <v>146990.93738440672</v>
      </c>
      <c r="F252" s="50">
        <v>60655.889711698939</v>
      </c>
      <c r="G252" s="46">
        <v>25.074415425335573</v>
      </c>
      <c r="H252" s="46">
        <v>1968.9871265606967</v>
      </c>
      <c r="I252" s="47">
        <v>4.1338797509220891E-2</v>
      </c>
      <c r="J252" s="47">
        <v>3.2461598303469126</v>
      </c>
      <c r="K252" s="48">
        <f>IF(I252&lt;='CBSA Bike Groupings'!$B$2,'CBSA Bike Groupings'!$A$2,
IF(AND(I252&lt;='CBSA Bike Groupings'!$B$3,I252&gt;'CBSA Bike Groupings'!$B$2),'CBSA Bike Groupings'!$A$3,
IF(AND(I252&lt;='CBSA Bike Groupings'!$B$4,I252&gt;'CBSA Bike Groupings'!$B$3),'CBSA Bike Groupings'!$A$4,
IF(AND(I252&lt;='CBSA Bike Groupings'!$B$5,I252&gt;'CBSA Bike Groupings'!$B$4),'CBSA Bike Groupings'!$A$5,
IF(I252&gt;'CBSA Bike Groupings'!$B$5,'CBSA Bike Groupings'!$A$6,"")))))</f>
        <v>1</v>
      </c>
      <c r="L252" s="48">
        <f>IF(J252&lt;='CBSA Walk Groupings'!$B$2,'CBSA Walk Groupings'!$A$2,
IF(AND(J252&lt;='CBSA Walk Groupings'!$B$3,J252&gt;'CBSA Walk Groupings'!$B$2),'CBSA Walk Groupings'!$A$3,
IF(AND(J252&lt;='CBSA Walk Groupings'!$B$4,J252&gt;'CBSA Walk Groupings'!$B$3),'CBSA Walk Groupings'!$A$4,
IF(AND(J252&lt;='CBSA Walk Groupings'!$B$5,J252&gt;'CBSA Walk Groupings'!$B$4),'CBSA Walk Groupings'!$A$5,
IF(J252&gt;'CBSA Walk Groupings'!$B$5,'CBSA Walk Groupings'!$A$6,"")))))</f>
        <v>5</v>
      </c>
      <c r="M252" s="72">
        <v>0</v>
      </c>
      <c r="N252" s="72">
        <v>0</v>
      </c>
    </row>
    <row r="253" spans="1:14" x14ac:dyDescent="0.25">
      <c r="A253" t="str">
        <f t="shared" si="3"/>
        <v>Cambria County MPO_2014</v>
      </c>
      <c r="B253" t="s">
        <v>170</v>
      </c>
      <c r="C253" s="49" t="s">
        <v>95</v>
      </c>
      <c r="D253">
        <v>2014</v>
      </c>
      <c r="E253" s="45">
        <v>145341.58543267945</v>
      </c>
      <c r="F253" s="50">
        <v>59689.78473215289</v>
      </c>
      <c r="G253" s="46">
        <v>28.109013130874477</v>
      </c>
      <c r="H253" s="46">
        <v>1889.0257654836905</v>
      </c>
      <c r="I253" s="47">
        <v>4.7091831972604005E-2</v>
      </c>
      <c r="J253" s="47">
        <v>3.1647387806143916</v>
      </c>
      <c r="K253" s="48">
        <f>IF(I253&lt;='CBSA Bike Groupings'!$B$2,'CBSA Bike Groupings'!$A$2,
IF(AND(I253&lt;='CBSA Bike Groupings'!$B$3,I253&gt;'CBSA Bike Groupings'!$B$2),'CBSA Bike Groupings'!$A$3,
IF(AND(I253&lt;='CBSA Bike Groupings'!$B$4,I253&gt;'CBSA Bike Groupings'!$B$3),'CBSA Bike Groupings'!$A$4,
IF(AND(I253&lt;='CBSA Bike Groupings'!$B$5,I253&gt;'CBSA Bike Groupings'!$B$4),'CBSA Bike Groupings'!$A$5,
IF(I253&gt;'CBSA Bike Groupings'!$B$5,'CBSA Bike Groupings'!$A$6,"")))))</f>
        <v>1</v>
      </c>
      <c r="L253" s="48">
        <f>IF(J253&lt;='CBSA Walk Groupings'!$B$2,'CBSA Walk Groupings'!$A$2,
IF(AND(J253&lt;='CBSA Walk Groupings'!$B$3,J253&gt;'CBSA Walk Groupings'!$B$2),'CBSA Walk Groupings'!$A$3,
IF(AND(J253&lt;='CBSA Walk Groupings'!$B$4,J253&gt;'CBSA Walk Groupings'!$B$3),'CBSA Walk Groupings'!$A$4,
IF(AND(J253&lt;='CBSA Walk Groupings'!$B$5,J253&gt;'CBSA Walk Groupings'!$B$4),'CBSA Walk Groupings'!$A$5,
IF(J253&gt;'CBSA Walk Groupings'!$B$5,'CBSA Walk Groupings'!$A$6,"")))))</f>
        <v>4</v>
      </c>
      <c r="M253" s="72">
        <v>0</v>
      </c>
      <c r="N253" s="72">
        <v>0</v>
      </c>
    </row>
    <row r="254" spans="1:14" x14ac:dyDescent="0.25">
      <c r="A254" t="str">
        <f t="shared" si="3"/>
        <v>Cambria County MPO_2015</v>
      </c>
      <c r="B254" t="s">
        <v>170</v>
      </c>
      <c r="C254" s="49" t="s">
        <v>95</v>
      </c>
      <c r="D254">
        <v>2015</v>
      </c>
      <c r="E254" s="45">
        <v>143867.02974270214</v>
      </c>
      <c r="F254" s="50">
        <v>58882.423298408816</v>
      </c>
      <c r="G254" s="46">
        <v>33.613109044502842</v>
      </c>
      <c r="H254" s="46">
        <v>1686.5871422315495</v>
      </c>
      <c r="I254" s="47">
        <v>5.7085131965706942E-2</v>
      </c>
      <c r="J254" s="47">
        <v>2.8643303854600806</v>
      </c>
      <c r="K254" s="48">
        <f>IF(I254&lt;='CBSA Bike Groupings'!$B$2,'CBSA Bike Groupings'!$A$2,
IF(AND(I254&lt;='CBSA Bike Groupings'!$B$3,I254&gt;'CBSA Bike Groupings'!$B$2),'CBSA Bike Groupings'!$A$3,
IF(AND(I254&lt;='CBSA Bike Groupings'!$B$4,I254&gt;'CBSA Bike Groupings'!$B$3),'CBSA Bike Groupings'!$A$4,
IF(AND(I254&lt;='CBSA Bike Groupings'!$B$5,I254&gt;'CBSA Bike Groupings'!$B$4),'CBSA Bike Groupings'!$A$5,
IF(I254&gt;'CBSA Bike Groupings'!$B$5,'CBSA Bike Groupings'!$A$6,"")))))</f>
        <v>1</v>
      </c>
      <c r="L254" s="48">
        <f>IF(J254&lt;='CBSA Walk Groupings'!$B$2,'CBSA Walk Groupings'!$A$2,
IF(AND(J254&lt;='CBSA Walk Groupings'!$B$3,J254&gt;'CBSA Walk Groupings'!$B$2),'CBSA Walk Groupings'!$A$3,
IF(AND(J254&lt;='CBSA Walk Groupings'!$B$4,J254&gt;'CBSA Walk Groupings'!$B$3),'CBSA Walk Groupings'!$A$4,
IF(AND(J254&lt;='CBSA Walk Groupings'!$B$5,J254&gt;'CBSA Walk Groupings'!$B$4),'CBSA Walk Groupings'!$A$5,
IF(J254&gt;'CBSA Walk Groupings'!$B$5,'CBSA Walk Groupings'!$A$6,"")))))</f>
        <v>4</v>
      </c>
      <c r="M254" s="72">
        <v>0</v>
      </c>
      <c r="N254" s="72">
        <v>3</v>
      </c>
    </row>
    <row r="255" spans="1:14" x14ac:dyDescent="0.25">
      <c r="A255" t="str">
        <f t="shared" si="3"/>
        <v>Cambria County MPO_2016</v>
      </c>
      <c r="B255" t="s">
        <v>170</v>
      </c>
      <c r="C255" s="49" t="s">
        <v>95</v>
      </c>
      <c r="D255">
        <v>2016</v>
      </c>
      <c r="E255" s="45">
        <v>142199.41493549736</v>
      </c>
      <c r="F255" s="50">
        <v>58332.641357828026</v>
      </c>
      <c r="G255" s="46">
        <v>35.567443222893836</v>
      </c>
      <c r="H255" s="46">
        <v>1718.2024951177941</v>
      </c>
      <c r="I255" s="47">
        <v>6.0973483104791407E-2</v>
      </c>
      <c r="J255" s="47">
        <v>2.9455249327351396</v>
      </c>
      <c r="K255" s="48">
        <f>IF(I255&lt;='CBSA Bike Groupings'!$B$2,'CBSA Bike Groupings'!$A$2,
IF(AND(I255&lt;='CBSA Bike Groupings'!$B$3,I255&gt;'CBSA Bike Groupings'!$B$2),'CBSA Bike Groupings'!$A$3,
IF(AND(I255&lt;='CBSA Bike Groupings'!$B$4,I255&gt;'CBSA Bike Groupings'!$B$3),'CBSA Bike Groupings'!$A$4,
IF(AND(I255&lt;='CBSA Bike Groupings'!$B$5,I255&gt;'CBSA Bike Groupings'!$B$4),'CBSA Bike Groupings'!$A$5,
IF(I255&gt;'CBSA Bike Groupings'!$B$5,'CBSA Bike Groupings'!$A$6,"")))))</f>
        <v>1</v>
      </c>
      <c r="L255" s="48">
        <f>IF(J255&lt;='CBSA Walk Groupings'!$B$2,'CBSA Walk Groupings'!$A$2,
IF(AND(J255&lt;='CBSA Walk Groupings'!$B$3,J255&gt;'CBSA Walk Groupings'!$B$2),'CBSA Walk Groupings'!$A$3,
IF(AND(J255&lt;='CBSA Walk Groupings'!$B$4,J255&gt;'CBSA Walk Groupings'!$B$3),'CBSA Walk Groupings'!$A$4,
IF(AND(J255&lt;='CBSA Walk Groupings'!$B$5,J255&gt;'CBSA Walk Groupings'!$B$4),'CBSA Walk Groupings'!$A$5,
IF(J255&gt;'CBSA Walk Groupings'!$B$5,'CBSA Walk Groupings'!$A$6,"")))))</f>
        <v>4</v>
      </c>
      <c r="M255" s="72">
        <v>0</v>
      </c>
      <c r="N255" s="72">
        <v>1</v>
      </c>
    </row>
    <row r="256" spans="1:14" x14ac:dyDescent="0.25">
      <c r="A256" t="str">
        <f t="shared" si="3"/>
        <v>Cambria County MPO_2017</v>
      </c>
      <c r="B256" t="s">
        <v>170</v>
      </c>
      <c r="C256" s="49" t="s">
        <v>95</v>
      </c>
      <c r="D256">
        <v>2017</v>
      </c>
      <c r="E256" s="45">
        <v>140260</v>
      </c>
      <c r="F256" s="50">
        <v>57994</v>
      </c>
      <c r="G256" s="46">
        <v>18</v>
      </c>
      <c r="H256" s="46">
        <v>1798</v>
      </c>
      <c r="I256" s="47">
        <f>(G256/$F256)*100</f>
        <v>3.1037693554505637E-2</v>
      </c>
      <c r="J256" s="47">
        <f>(H256/$F256)*100</f>
        <v>3.1003207228333962</v>
      </c>
      <c r="K256" s="48">
        <f>IF(I256&lt;='CBSA Bike Groupings'!$B$2,'CBSA Bike Groupings'!$A$2,
IF(AND(I256&lt;='CBSA Bike Groupings'!$B$3,I256&gt;'CBSA Bike Groupings'!$B$2),'CBSA Bike Groupings'!$A$3,
IF(AND(I256&lt;='CBSA Bike Groupings'!$B$4,I256&gt;'CBSA Bike Groupings'!$B$3),'CBSA Bike Groupings'!$A$4,
IF(AND(I256&lt;='CBSA Bike Groupings'!$B$5,I256&gt;'CBSA Bike Groupings'!$B$4),'CBSA Bike Groupings'!$A$5,
IF(I256&gt;'CBSA Bike Groupings'!$B$5,'CBSA Bike Groupings'!$A$6,"")))))</f>
        <v>1</v>
      </c>
      <c r="L256" s="48">
        <f>IF(J256&lt;='CBSA Walk Groupings'!$B$2,'CBSA Walk Groupings'!$A$2,
IF(AND(J256&lt;='CBSA Walk Groupings'!$B$3,J256&gt;'CBSA Walk Groupings'!$B$2),'CBSA Walk Groupings'!$A$3,
IF(AND(J256&lt;='CBSA Walk Groupings'!$B$4,J256&gt;'CBSA Walk Groupings'!$B$3),'CBSA Walk Groupings'!$A$4,
IF(AND(J256&lt;='CBSA Walk Groupings'!$B$5,J256&gt;'CBSA Walk Groupings'!$B$4),'CBSA Walk Groupings'!$A$5,
IF(J256&gt;'CBSA Walk Groupings'!$B$5,'CBSA Walk Groupings'!$A$6,"")))))</f>
        <v>4</v>
      </c>
      <c r="M256" s="72">
        <v>0</v>
      </c>
      <c r="N256" s="72">
        <v>1</v>
      </c>
    </row>
    <row r="257" spans="1:14" x14ac:dyDescent="0.25">
      <c r="A257" t="str">
        <f t="shared" si="3"/>
        <v>Cape Cod MPO_2013</v>
      </c>
      <c r="B257" t="s">
        <v>171</v>
      </c>
      <c r="C257" s="49" t="s">
        <v>141</v>
      </c>
      <c r="D257">
        <v>2013</v>
      </c>
      <c r="E257" s="45">
        <v>206927.87767390787</v>
      </c>
      <c r="F257" s="50">
        <v>95106.807637132617</v>
      </c>
      <c r="G257" s="46">
        <v>552.50612367001429</v>
      </c>
      <c r="H257" s="46">
        <v>2341.5651706331068</v>
      </c>
      <c r="I257" s="47">
        <v>0.58093225647739954</v>
      </c>
      <c r="J257" s="47">
        <v>2.4620373964890478</v>
      </c>
      <c r="K257" s="48">
        <f>IF(I257&lt;='CBSA Bike Groupings'!$B$2,'CBSA Bike Groupings'!$A$2,
IF(AND(I257&lt;='CBSA Bike Groupings'!$B$3,I257&gt;'CBSA Bike Groupings'!$B$2),'CBSA Bike Groupings'!$A$3,
IF(AND(I257&lt;='CBSA Bike Groupings'!$B$4,I257&gt;'CBSA Bike Groupings'!$B$3),'CBSA Bike Groupings'!$A$4,
IF(AND(I257&lt;='CBSA Bike Groupings'!$B$5,I257&gt;'CBSA Bike Groupings'!$B$4),'CBSA Bike Groupings'!$A$5,
IF(I257&gt;'CBSA Bike Groupings'!$B$5,'CBSA Bike Groupings'!$A$6,"")))))</f>
        <v>3</v>
      </c>
      <c r="L257" s="48">
        <f>IF(J257&lt;='CBSA Walk Groupings'!$B$2,'CBSA Walk Groupings'!$A$2,
IF(AND(J257&lt;='CBSA Walk Groupings'!$B$3,J257&gt;'CBSA Walk Groupings'!$B$2),'CBSA Walk Groupings'!$A$3,
IF(AND(J257&lt;='CBSA Walk Groupings'!$B$4,J257&gt;'CBSA Walk Groupings'!$B$3),'CBSA Walk Groupings'!$A$4,
IF(AND(J257&lt;='CBSA Walk Groupings'!$B$5,J257&gt;'CBSA Walk Groupings'!$B$4),'CBSA Walk Groupings'!$A$5,
IF(J257&gt;'CBSA Walk Groupings'!$B$5,'CBSA Walk Groupings'!$A$6,"")))))</f>
        <v>4</v>
      </c>
      <c r="M257" s="72">
        <v>1</v>
      </c>
      <c r="N257" s="72">
        <v>5</v>
      </c>
    </row>
    <row r="258" spans="1:14" x14ac:dyDescent="0.25">
      <c r="A258" t="str">
        <f t="shared" si="3"/>
        <v>Cape Cod MPO_2014</v>
      </c>
      <c r="B258" t="s">
        <v>171</v>
      </c>
      <c r="C258" s="49" t="s">
        <v>141</v>
      </c>
      <c r="D258">
        <v>2014</v>
      </c>
      <c r="E258" s="45">
        <v>206657.40870087419</v>
      </c>
      <c r="F258" s="50">
        <v>94963.103885738441</v>
      </c>
      <c r="G258" s="46">
        <v>457.21486070185358</v>
      </c>
      <c r="H258" s="46">
        <v>2479.8491754071742</v>
      </c>
      <c r="I258" s="47">
        <v>0.4814657924955611</v>
      </c>
      <c r="J258" s="47">
        <v>2.6113817619008954</v>
      </c>
      <c r="K258" s="48">
        <f>IF(I258&lt;='CBSA Bike Groupings'!$B$2,'CBSA Bike Groupings'!$A$2,
IF(AND(I258&lt;='CBSA Bike Groupings'!$B$3,I258&gt;'CBSA Bike Groupings'!$B$2),'CBSA Bike Groupings'!$A$3,
IF(AND(I258&lt;='CBSA Bike Groupings'!$B$4,I258&gt;'CBSA Bike Groupings'!$B$3),'CBSA Bike Groupings'!$A$4,
IF(AND(I258&lt;='CBSA Bike Groupings'!$B$5,I258&gt;'CBSA Bike Groupings'!$B$4),'CBSA Bike Groupings'!$A$5,
IF(I258&gt;'CBSA Bike Groupings'!$B$5,'CBSA Bike Groupings'!$A$6,"")))))</f>
        <v>3</v>
      </c>
      <c r="L258" s="48">
        <f>IF(J258&lt;='CBSA Walk Groupings'!$B$2,'CBSA Walk Groupings'!$A$2,
IF(AND(J258&lt;='CBSA Walk Groupings'!$B$3,J258&gt;'CBSA Walk Groupings'!$B$2),'CBSA Walk Groupings'!$A$3,
IF(AND(J258&lt;='CBSA Walk Groupings'!$B$4,J258&gt;'CBSA Walk Groupings'!$B$3),'CBSA Walk Groupings'!$A$4,
IF(AND(J258&lt;='CBSA Walk Groupings'!$B$5,J258&gt;'CBSA Walk Groupings'!$B$4),'CBSA Walk Groupings'!$A$5,
IF(J258&gt;'CBSA Walk Groupings'!$B$5,'CBSA Walk Groupings'!$A$6,"")))))</f>
        <v>4</v>
      </c>
      <c r="M258" s="72">
        <v>1</v>
      </c>
      <c r="N258" s="72">
        <v>2</v>
      </c>
    </row>
    <row r="259" spans="1:14" x14ac:dyDescent="0.25">
      <c r="A259" t="str">
        <f t="shared" ref="A259:A322" si="4">B259&amp;"_"&amp;D259</f>
        <v>Cape Cod MPO_2015</v>
      </c>
      <c r="B259" t="s">
        <v>171</v>
      </c>
      <c r="C259" s="49" t="s">
        <v>141</v>
      </c>
      <c r="D259">
        <v>2015</v>
      </c>
      <c r="E259" s="45">
        <v>206252.36481961951</v>
      </c>
      <c r="F259" s="50">
        <v>96686.666537188212</v>
      </c>
      <c r="G259" s="46">
        <v>413.31911049482176</v>
      </c>
      <c r="H259" s="46">
        <v>2212.0120389699496</v>
      </c>
      <c r="I259" s="47">
        <v>0.42748304941907217</v>
      </c>
      <c r="J259" s="47">
        <v>2.2878149782102084</v>
      </c>
      <c r="K259" s="48">
        <f>IF(I259&lt;='CBSA Bike Groupings'!$B$2,'CBSA Bike Groupings'!$A$2,
IF(AND(I259&lt;='CBSA Bike Groupings'!$B$3,I259&gt;'CBSA Bike Groupings'!$B$2),'CBSA Bike Groupings'!$A$3,
IF(AND(I259&lt;='CBSA Bike Groupings'!$B$4,I259&gt;'CBSA Bike Groupings'!$B$3),'CBSA Bike Groupings'!$A$4,
IF(AND(I259&lt;='CBSA Bike Groupings'!$B$5,I259&gt;'CBSA Bike Groupings'!$B$4),'CBSA Bike Groupings'!$A$5,
IF(I259&gt;'CBSA Bike Groupings'!$B$5,'CBSA Bike Groupings'!$A$6,"")))))</f>
        <v>3</v>
      </c>
      <c r="L259" s="48">
        <f>IF(J259&lt;='CBSA Walk Groupings'!$B$2,'CBSA Walk Groupings'!$A$2,
IF(AND(J259&lt;='CBSA Walk Groupings'!$B$3,J259&gt;'CBSA Walk Groupings'!$B$2),'CBSA Walk Groupings'!$A$3,
IF(AND(J259&lt;='CBSA Walk Groupings'!$B$4,J259&gt;'CBSA Walk Groupings'!$B$3),'CBSA Walk Groupings'!$A$4,
IF(AND(J259&lt;='CBSA Walk Groupings'!$B$5,J259&gt;'CBSA Walk Groupings'!$B$4),'CBSA Walk Groupings'!$A$5,
IF(J259&gt;'CBSA Walk Groupings'!$B$5,'CBSA Walk Groupings'!$A$6,"")))))</f>
        <v>3</v>
      </c>
      <c r="M259" s="72">
        <v>2</v>
      </c>
      <c r="N259" s="72">
        <v>2</v>
      </c>
    </row>
    <row r="260" spans="1:14" x14ac:dyDescent="0.25">
      <c r="A260" t="str">
        <f t="shared" si="4"/>
        <v>Cape Cod MPO_2016</v>
      </c>
      <c r="B260" t="s">
        <v>171</v>
      </c>
      <c r="C260" s="49" t="s">
        <v>141</v>
      </c>
      <c r="D260">
        <v>2016</v>
      </c>
      <c r="E260" s="45">
        <v>205636.37093930086</v>
      </c>
      <c r="F260" s="50">
        <v>96992.992816681886</v>
      </c>
      <c r="G260" s="46">
        <v>493.13462199868894</v>
      </c>
      <c r="H260" s="46">
        <v>2357.637341046187</v>
      </c>
      <c r="I260" s="47">
        <v>0.50842293621222745</v>
      </c>
      <c r="J260" s="47">
        <v>2.430729553321604</v>
      </c>
      <c r="K260" s="48">
        <f>IF(I260&lt;='CBSA Bike Groupings'!$B$2,'CBSA Bike Groupings'!$A$2,
IF(AND(I260&lt;='CBSA Bike Groupings'!$B$3,I260&gt;'CBSA Bike Groupings'!$B$2),'CBSA Bike Groupings'!$A$3,
IF(AND(I260&lt;='CBSA Bike Groupings'!$B$4,I260&gt;'CBSA Bike Groupings'!$B$3),'CBSA Bike Groupings'!$A$4,
IF(AND(I260&lt;='CBSA Bike Groupings'!$B$5,I260&gt;'CBSA Bike Groupings'!$B$4),'CBSA Bike Groupings'!$A$5,
IF(I260&gt;'CBSA Bike Groupings'!$B$5,'CBSA Bike Groupings'!$A$6,"")))))</f>
        <v>3</v>
      </c>
      <c r="L260" s="48">
        <f>IF(J260&lt;='CBSA Walk Groupings'!$B$2,'CBSA Walk Groupings'!$A$2,
IF(AND(J260&lt;='CBSA Walk Groupings'!$B$3,J260&gt;'CBSA Walk Groupings'!$B$2),'CBSA Walk Groupings'!$A$3,
IF(AND(J260&lt;='CBSA Walk Groupings'!$B$4,J260&gt;'CBSA Walk Groupings'!$B$3),'CBSA Walk Groupings'!$A$4,
IF(AND(J260&lt;='CBSA Walk Groupings'!$B$5,J260&gt;'CBSA Walk Groupings'!$B$4),'CBSA Walk Groupings'!$A$5,
IF(J260&gt;'CBSA Walk Groupings'!$B$5,'CBSA Walk Groupings'!$A$6,"")))))</f>
        <v>4</v>
      </c>
      <c r="M260" s="72">
        <v>0</v>
      </c>
      <c r="N260" s="72">
        <v>4</v>
      </c>
    </row>
    <row r="261" spans="1:14" x14ac:dyDescent="0.25">
      <c r="A261" t="str">
        <f t="shared" si="4"/>
        <v>Cape Cod MPO_2017</v>
      </c>
      <c r="B261" t="s">
        <v>171</v>
      </c>
      <c r="C261" s="49" t="s">
        <v>141</v>
      </c>
      <c r="D261">
        <v>2017</v>
      </c>
      <c r="E261" s="45">
        <v>204834</v>
      </c>
      <c r="F261" s="50">
        <v>97710</v>
      </c>
      <c r="G261" s="46">
        <v>501</v>
      </c>
      <c r="H261" s="46">
        <v>2329</v>
      </c>
      <c r="I261" s="47">
        <f>(G261/$F261)*100</f>
        <v>0.51274178692047889</v>
      </c>
      <c r="J261" s="47">
        <f>(H261/$F261)*100</f>
        <v>2.3835840753249413</v>
      </c>
      <c r="K261" s="48">
        <f>IF(I261&lt;='CBSA Bike Groupings'!$B$2,'CBSA Bike Groupings'!$A$2,
IF(AND(I261&lt;='CBSA Bike Groupings'!$B$3,I261&gt;'CBSA Bike Groupings'!$B$2),'CBSA Bike Groupings'!$A$3,
IF(AND(I261&lt;='CBSA Bike Groupings'!$B$4,I261&gt;'CBSA Bike Groupings'!$B$3),'CBSA Bike Groupings'!$A$4,
IF(AND(I261&lt;='CBSA Bike Groupings'!$B$5,I261&gt;'CBSA Bike Groupings'!$B$4),'CBSA Bike Groupings'!$A$5,
IF(I261&gt;'CBSA Bike Groupings'!$B$5,'CBSA Bike Groupings'!$A$6,"")))))</f>
        <v>3</v>
      </c>
      <c r="L261" s="48">
        <f>IF(J261&lt;='CBSA Walk Groupings'!$B$2,'CBSA Walk Groupings'!$A$2,
IF(AND(J261&lt;='CBSA Walk Groupings'!$B$3,J261&gt;'CBSA Walk Groupings'!$B$2),'CBSA Walk Groupings'!$A$3,
IF(AND(J261&lt;='CBSA Walk Groupings'!$B$4,J261&gt;'CBSA Walk Groupings'!$B$3),'CBSA Walk Groupings'!$A$4,
IF(AND(J261&lt;='CBSA Walk Groupings'!$B$5,J261&gt;'CBSA Walk Groupings'!$B$4),'CBSA Walk Groupings'!$A$5,
IF(J261&gt;'CBSA Walk Groupings'!$B$5,'CBSA Walk Groupings'!$A$6,"")))))</f>
        <v>4</v>
      </c>
      <c r="M261" s="72">
        <v>0</v>
      </c>
      <c r="N261" s="72">
        <v>4</v>
      </c>
    </row>
    <row r="262" spans="1:14" x14ac:dyDescent="0.25">
      <c r="A262" t="str">
        <f t="shared" si="4"/>
        <v>Capital Area MPO (MO)_2013</v>
      </c>
      <c r="B262" t="s">
        <v>172</v>
      </c>
      <c r="C262" s="49" t="s">
        <v>173</v>
      </c>
      <c r="D262">
        <v>2013</v>
      </c>
      <c r="E262" s="45">
        <v>68075.807815145963</v>
      </c>
      <c r="F262" s="50">
        <v>33607.361034542148</v>
      </c>
      <c r="G262" s="46">
        <v>24.019128832737191</v>
      </c>
      <c r="H262" s="46">
        <v>530.19905635884697</v>
      </c>
      <c r="I262" s="47">
        <v>7.1469844978455682E-2</v>
      </c>
      <c r="J262" s="47">
        <v>1.5776277578412077</v>
      </c>
      <c r="K262" s="48">
        <f>IF(I262&lt;='CBSA Bike Groupings'!$B$2,'CBSA Bike Groupings'!$A$2,
IF(AND(I262&lt;='CBSA Bike Groupings'!$B$3,I262&gt;'CBSA Bike Groupings'!$B$2),'CBSA Bike Groupings'!$A$3,
IF(AND(I262&lt;='CBSA Bike Groupings'!$B$4,I262&gt;'CBSA Bike Groupings'!$B$3),'CBSA Bike Groupings'!$A$4,
IF(AND(I262&lt;='CBSA Bike Groupings'!$B$5,I262&gt;'CBSA Bike Groupings'!$B$4),'CBSA Bike Groupings'!$A$5,
IF(I262&gt;'CBSA Bike Groupings'!$B$5,'CBSA Bike Groupings'!$A$6,"")))))</f>
        <v>1</v>
      </c>
      <c r="L262" s="48">
        <f>IF(J262&lt;='CBSA Walk Groupings'!$B$2,'CBSA Walk Groupings'!$A$2,
IF(AND(J262&lt;='CBSA Walk Groupings'!$B$3,J262&gt;'CBSA Walk Groupings'!$B$2),'CBSA Walk Groupings'!$A$3,
IF(AND(J262&lt;='CBSA Walk Groupings'!$B$4,J262&gt;'CBSA Walk Groupings'!$B$3),'CBSA Walk Groupings'!$A$4,
IF(AND(J262&lt;='CBSA Walk Groupings'!$B$5,J262&gt;'CBSA Walk Groupings'!$B$4),'CBSA Walk Groupings'!$A$5,
IF(J262&gt;'CBSA Walk Groupings'!$B$5,'CBSA Walk Groupings'!$A$6,"")))))</f>
        <v>2</v>
      </c>
      <c r="M262" s="72">
        <v>0</v>
      </c>
      <c r="N262" s="72">
        <v>0</v>
      </c>
    </row>
    <row r="263" spans="1:14" x14ac:dyDescent="0.25">
      <c r="A263" t="str">
        <f t="shared" si="4"/>
        <v>Capital Area MPO (MO)_2014</v>
      </c>
      <c r="B263" t="s">
        <v>172</v>
      </c>
      <c r="C263" s="49" t="s">
        <v>173</v>
      </c>
      <c r="D263">
        <v>2014</v>
      </c>
      <c r="E263" s="45">
        <v>67691.44615172653</v>
      </c>
      <c r="F263" s="50">
        <v>32849.984327298058</v>
      </c>
      <c r="G263" s="46">
        <v>26.01009577279752</v>
      </c>
      <c r="H263" s="46">
        <v>394.79731490978463</v>
      </c>
      <c r="I263" s="47">
        <v>7.917841151352803E-2</v>
      </c>
      <c r="J263" s="47">
        <v>1.2018188836142349</v>
      </c>
      <c r="K263" s="48">
        <f>IF(I263&lt;='CBSA Bike Groupings'!$B$2,'CBSA Bike Groupings'!$A$2,
IF(AND(I263&lt;='CBSA Bike Groupings'!$B$3,I263&gt;'CBSA Bike Groupings'!$B$2),'CBSA Bike Groupings'!$A$3,
IF(AND(I263&lt;='CBSA Bike Groupings'!$B$4,I263&gt;'CBSA Bike Groupings'!$B$3),'CBSA Bike Groupings'!$A$4,
IF(AND(I263&lt;='CBSA Bike Groupings'!$B$5,I263&gt;'CBSA Bike Groupings'!$B$4),'CBSA Bike Groupings'!$A$5,
IF(I263&gt;'CBSA Bike Groupings'!$B$5,'CBSA Bike Groupings'!$A$6,"")))))</f>
        <v>1</v>
      </c>
      <c r="L263" s="48">
        <f>IF(J263&lt;='CBSA Walk Groupings'!$B$2,'CBSA Walk Groupings'!$A$2,
IF(AND(J263&lt;='CBSA Walk Groupings'!$B$3,J263&gt;'CBSA Walk Groupings'!$B$2),'CBSA Walk Groupings'!$A$3,
IF(AND(J263&lt;='CBSA Walk Groupings'!$B$4,J263&gt;'CBSA Walk Groupings'!$B$3),'CBSA Walk Groupings'!$A$4,
IF(AND(J263&lt;='CBSA Walk Groupings'!$B$5,J263&gt;'CBSA Walk Groupings'!$B$4),'CBSA Walk Groupings'!$A$5,
IF(J263&gt;'CBSA Walk Groupings'!$B$5,'CBSA Walk Groupings'!$A$6,"")))))</f>
        <v>1</v>
      </c>
      <c r="M263" s="72">
        <v>0</v>
      </c>
      <c r="N263" s="72">
        <v>0</v>
      </c>
    </row>
    <row r="264" spans="1:14" x14ac:dyDescent="0.25">
      <c r="A264" t="str">
        <f t="shared" si="4"/>
        <v>Capital Area MPO (MO)_2015</v>
      </c>
      <c r="B264" t="s">
        <v>172</v>
      </c>
      <c r="C264" s="49" t="s">
        <v>173</v>
      </c>
      <c r="D264">
        <v>2015</v>
      </c>
      <c r="E264" s="45">
        <v>67882.778479130866</v>
      </c>
      <c r="F264" s="50">
        <v>32506.150761670633</v>
      </c>
      <c r="G264" s="46">
        <v>20.014373422451349</v>
      </c>
      <c r="H264" s="46">
        <v>396.13754992018232</v>
      </c>
      <c r="I264" s="47">
        <v>6.1571034876424492E-2</v>
      </c>
      <c r="J264" s="47">
        <v>1.2186541335656533</v>
      </c>
      <c r="K264" s="48">
        <f>IF(I264&lt;='CBSA Bike Groupings'!$B$2,'CBSA Bike Groupings'!$A$2,
IF(AND(I264&lt;='CBSA Bike Groupings'!$B$3,I264&gt;'CBSA Bike Groupings'!$B$2),'CBSA Bike Groupings'!$A$3,
IF(AND(I264&lt;='CBSA Bike Groupings'!$B$4,I264&gt;'CBSA Bike Groupings'!$B$3),'CBSA Bike Groupings'!$A$4,
IF(AND(I264&lt;='CBSA Bike Groupings'!$B$5,I264&gt;'CBSA Bike Groupings'!$B$4),'CBSA Bike Groupings'!$A$5,
IF(I264&gt;'CBSA Bike Groupings'!$B$5,'CBSA Bike Groupings'!$A$6,"")))))</f>
        <v>1</v>
      </c>
      <c r="L264" s="48">
        <f>IF(J264&lt;='CBSA Walk Groupings'!$B$2,'CBSA Walk Groupings'!$A$2,
IF(AND(J264&lt;='CBSA Walk Groupings'!$B$3,J264&gt;'CBSA Walk Groupings'!$B$2),'CBSA Walk Groupings'!$A$3,
IF(AND(J264&lt;='CBSA Walk Groupings'!$B$4,J264&gt;'CBSA Walk Groupings'!$B$3),'CBSA Walk Groupings'!$A$4,
IF(AND(J264&lt;='CBSA Walk Groupings'!$B$5,J264&gt;'CBSA Walk Groupings'!$B$4),'CBSA Walk Groupings'!$A$5,
IF(J264&gt;'CBSA Walk Groupings'!$B$5,'CBSA Walk Groupings'!$A$6,"")))))</f>
        <v>1</v>
      </c>
      <c r="M264" s="72">
        <v>0</v>
      </c>
      <c r="N264" s="72">
        <v>0</v>
      </c>
    </row>
    <row r="265" spans="1:14" x14ac:dyDescent="0.25">
      <c r="A265" t="str">
        <f t="shared" si="4"/>
        <v>Capital Area MPO (MO)_2016</v>
      </c>
      <c r="B265" t="s">
        <v>172</v>
      </c>
      <c r="C265" s="49" t="s">
        <v>173</v>
      </c>
      <c r="D265">
        <v>2016</v>
      </c>
      <c r="E265" s="45">
        <v>67964.035336600486</v>
      </c>
      <c r="F265" s="50">
        <v>32732.418796396087</v>
      </c>
      <c r="G265" s="46">
        <v>16.015592861917444</v>
      </c>
      <c r="H265" s="46">
        <v>360.47303388426008</v>
      </c>
      <c r="I265" s="47">
        <v>4.8928840124949149E-2</v>
      </c>
      <c r="J265" s="47">
        <v>1.1012722161673827</v>
      </c>
      <c r="K265" s="48">
        <f>IF(I265&lt;='CBSA Bike Groupings'!$B$2,'CBSA Bike Groupings'!$A$2,
IF(AND(I265&lt;='CBSA Bike Groupings'!$B$3,I265&gt;'CBSA Bike Groupings'!$B$2),'CBSA Bike Groupings'!$A$3,
IF(AND(I265&lt;='CBSA Bike Groupings'!$B$4,I265&gt;'CBSA Bike Groupings'!$B$3),'CBSA Bike Groupings'!$A$4,
IF(AND(I265&lt;='CBSA Bike Groupings'!$B$5,I265&gt;'CBSA Bike Groupings'!$B$4),'CBSA Bike Groupings'!$A$5,
IF(I265&gt;'CBSA Bike Groupings'!$B$5,'CBSA Bike Groupings'!$A$6,"")))))</f>
        <v>1</v>
      </c>
      <c r="L265" s="48">
        <f>IF(J265&lt;='CBSA Walk Groupings'!$B$2,'CBSA Walk Groupings'!$A$2,
IF(AND(J265&lt;='CBSA Walk Groupings'!$B$3,J265&gt;'CBSA Walk Groupings'!$B$2),'CBSA Walk Groupings'!$A$3,
IF(AND(J265&lt;='CBSA Walk Groupings'!$B$4,J265&gt;'CBSA Walk Groupings'!$B$3),'CBSA Walk Groupings'!$A$4,
IF(AND(J265&lt;='CBSA Walk Groupings'!$B$5,J265&gt;'CBSA Walk Groupings'!$B$4),'CBSA Walk Groupings'!$A$5,
IF(J265&gt;'CBSA Walk Groupings'!$B$5,'CBSA Walk Groupings'!$A$6,"")))))</f>
        <v>1</v>
      </c>
      <c r="M265" s="72">
        <v>0</v>
      </c>
      <c r="N265" s="72">
        <v>1</v>
      </c>
    </row>
    <row r="266" spans="1:14" x14ac:dyDescent="0.25">
      <c r="A266" t="str">
        <f t="shared" si="4"/>
        <v>Capital Area MPO (MO)_2017</v>
      </c>
      <c r="B266" t="s">
        <v>172</v>
      </c>
      <c r="C266" s="49" t="s">
        <v>173</v>
      </c>
      <c r="D266">
        <v>2017</v>
      </c>
      <c r="E266" s="45">
        <v>67848</v>
      </c>
      <c r="F266" s="50">
        <v>32785</v>
      </c>
      <c r="G266" s="46">
        <v>4</v>
      </c>
      <c r="H266" s="46">
        <v>346</v>
      </c>
      <c r="I266" s="47">
        <f>(G266/$F266)*100</f>
        <v>1.2200701540338569E-2</v>
      </c>
      <c r="J266" s="47">
        <f>(H266/$F266)*100</f>
        <v>1.0553606832392863</v>
      </c>
      <c r="K266" s="48">
        <f>IF(I266&lt;='CBSA Bike Groupings'!$B$2,'CBSA Bike Groupings'!$A$2,
IF(AND(I266&lt;='CBSA Bike Groupings'!$B$3,I266&gt;'CBSA Bike Groupings'!$B$2),'CBSA Bike Groupings'!$A$3,
IF(AND(I266&lt;='CBSA Bike Groupings'!$B$4,I266&gt;'CBSA Bike Groupings'!$B$3),'CBSA Bike Groupings'!$A$4,
IF(AND(I266&lt;='CBSA Bike Groupings'!$B$5,I266&gt;'CBSA Bike Groupings'!$B$4),'CBSA Bike Groupings'!$A$5,
IF(I266&gt;'CBSA Bike Groupings'!$B$5,'CBSA Bike Groupings'!$A$6,"")))))</f>
        <v>1</v>
      </c>
      <c r="L266" s="48">
        <f>IF(J266&lt;='CBSA Walk Groupings'!$B$2,'CBSA Walk Groupings'!$A$2,
IF(AND(J266&lt;='CBSA Walk Groupings'!$B$3,J266&gt;'CBSA Walk Groupings'!$B$2),'CBSA Walk Groupings'!$A$3,
IF(AND(J266&lt;='CBSA Walk Groupings'!$B$4,J266&gt;'CBSA Walk Groupings'!$B$3),'CBSA Walk Groupings'!$A$4,
IF(AND(J266&lt;='CBSA Walk Groupings'!$B$5,J266&gt;'CBSA Walk Groupings'!$B$4),'CBSA Walk Groupings'!$A$5,
IF(J266&gt;'CBSA Walk Groupings'!$B$5,'CBSA Walk Groupings'!$A$6,"")))))</f>
        <v>1</v>
      </c>
      <c r="M266" s="72">
        <v>0</v>
      </c>
      <c r="N266" s="72">
        <v>0</v>
      </c>
    </row>
    <row r="267" spans="1:14" x14ac:dyDescent="0.25">
      <c r="A267" t="str">
        <f t="shared" si="4"/>
        <v>Capital Area MPO (NC)_2013</v>
      </c>
      <c r="B267" t="s">
        <v>174</v>
      </c>
      <c r="C267" s="49" t="s">
        <v>164</v>
      </c>
      <c r="D267">
        <v>2013</v>
      </c>
      <c r="E267" s="45">
        <v>1103824.6477043917</v>
      </c>
      <c r="F267" s="50">
        <v>541221.96279427747</v>
      </c>
      <c r="G267" s="46">
        <v>1466.0294767373734</v>
      </c>
      <c r="H267" s="46">
        <v>7340.7753685939479</v>
      </c>
      <c r="I267" s="47">
        <v>0.27087398101296606</v>
      </c>
      <c r="J267" s="47">
        <v>1.3563336067690646</v>
      </c>
      <c r="K267" s="48">
        <f>IF(I267&lt;='CBSA Bike Groupings'!$B$2,'CBSA Bike Groupings'!$A$2,
IF(AND(I267&lt;='CBSA Bike Groupings'!$B$3,I267&gt;'CBSA Bike Groupings'!$B$2),'CBSA Bike Groupings'!$A$3,
IF(AND(I267&lt;='CBSA Bike Groupings'!$B$4,I267&gt;'CBSA Bike Groupings'!$B$3),'CBSA Bike Groupings'!$A$4,
IF(AND(I267&lt;='CBSA Bike Groupings'!$B$5,I267&gt;'CBSA Bike Groupings'!$B$4),'CBSA Bike Groupings'!$A$5,
IF(I267&gt;'CBSA Bike Groupings'!$B$5,'CBSA Bike Groupings'!$A$6,"")))))</f>
        <v>2</v>
      </c>
      <c r="L267" s="48">
        <f>IF(J267&lt;='CBSA Walk Groupings'!$B$2,'CBSA Walk Groupings'!$A$2,
IF(AND(J267&lt;='CBSA Walk Groupings'!$B$3,J267&gt;'CBSA Walk Groupings'!$B$2),'CBSA Walk Groupings'!$A$3,
IF(AND(J267&lt;='CBSA Walk Groupings'!$B$4,J267&gt;'CBSA Walk Groupings'!$B$3),'CBSA Walk Groupings'!$A$4,
IF(AND(J267&lt;='CBSA Walk Groupings'!$B$5,J267&gt;'CBSA Walk Groupings'!$B$4),'CBSA Walk Groupings'!$A$5,
IF(J267&gt;'CBSA Walk Groupings'!$B$5,'CBSA Walk Groupings'!$A$6,"")))))</f>
        <v>2</v>
      </c>
      <c r="M267" s="72">
        <v>2</v>
      </c>
      <c r="N267" s="72">
        <v>14</v>
      </c>
    </row>
    <row r="268" spans="1:14" x14ac:dyDescent="0.25">
      <c r="A268" t="str">
        <f t="shared" si="4"/>
        <v>Capital Area MPO (NC)_2014</v>
      </c>
      <c r="B268" t="s">
        <v>174</v>
      </c>
      <c r="C268" s="49" t="s">
        <v>164</v>
      </c>
      <c r="D268">
        <v>2014</v>
      </c>
      <c r="E268" s="45">
        <v>1130277.4538116939</v>
      </c>
      <c r="F268" s="50">
        <v>558315.21031912055</v>
      </c>
      <c r="G268" s="46">
        <v>1329.1825470098402</v>
      </c>
      <c r="H268" s="46">
        <v>7051.4257707022407</v>
      </c>
      <c r="I268" s="47">
        <v>0.23807027328703961</v>
      </c>
      <c r="J268" s="47">
        <v>1.2629829244078452</v>
      </c>
      <c r="K268" s="48">
        <f>IF(I268&lt;='CBSA Bike Groupings'!$B$2,'CBSA Bike Groupings'!$A$2,
IF(AND(I268&lt;='CBSA Bike Groupings'!$B$3,I268&gt;'CBSA Bike Groupings'!$B$2),'CBSA Bike Groupings'!$A$3,
IF(AND(I268&lt;='CBSA Bike Groupings'!$B$4,I268&gt;'CBSA Bike Groupings'!$B$3),'CBSA Bike Groupings'!$A$4,
IF(AND(I268&lt;='CBSA Bike Groupings'!$B$5,I268&gt;'CBSA Bike Groupings'!$B$4),'CBSA Bike Groupings'!$A$5,
IF(I268&gt;'CBSA Bike Groupings'!$B$5,'CBSA Bike Groupings'!$A$6,"")))))</f>
        <v>2</v>
      </c>
      <c r="L268" s="48">
        <f>IF(J268&lt;='CBSA Walk Groupings'!$B$2,'CBSA Walk Groupings'!$A$2,
IF(AND(J268&lt;='CBSA Walk Groupings'!$B$3,J268&gt;'CBSA Walk Groupings'!$B$2),'CBSA Walk Groupings'!$A$3,
IF(AND(J268&lt;='CBSA Walk Groupings'!$B$4,J268&gt;'CBSA Walk Groupings'!$B$3),'CBSA Walk Groupings'!$A$4,
IF(AND(J268&lt;='CBSA Walk Groupings'!$B$5,J268&gt;'CBSA Walk Groupings'!$B$4),'CBSA Walk Groupings'!$A$5,
IF(J268&gt;'CBSA Walk Groupings'!$B$5,'CBSA Walk Groupings'!$A$6,"")))))</f>
        <v>1</v>
      </c>
      <c r="M268" s="72">
        <v>0</v>
      </c>
      <c r="N268" s="72">
        <v>16</v>
      </c>
    </row>
    <row r="269" spans="1:14" x14ac:dyDescent="0.25">
      <c r="A269" t="str">
        <f t="shared" si="4"/>
        <v>Capital Area MPO (NC)_2015</v>
      </c>
      <c r="B269" t="s">
        <v>174</v>
      </c>
      <c r="C269" s="49" t="s">
        <v>164</v>
      </c>
      <c r="D269">
        <v>2015</v>
      </c>
      <c r="E269" s="45">
        <v>1156247.51832097</v>
      </c>
      <c r="F269" s="50">
        <v>576657.57387893694</v>
      </c>
      <c r="G269" s="46">
        <v>1452.118765597764</v>
      </c>
      <c r="H269" s="46">
        <v>7177.4881260184193</v>
      </c>
      <c r="I269" s="47">
        <v>0.25181647330667345</v>
      </c>
      <c r="J269" s="47">
        <v>1.2446707458879671</v>
      </c>
      <c r="K269" s="48">
        <f>IF(I269&lt;='CBSA Bike Groupings'!$B$2,'CBSA Bike Groupings'!$A$2,
IF(AND(I269&lt;='CBSA Bike Groupings'!$B$3,I269&gt;'CBSA Bike Groupings'!$B$2),'CBSA Bike Groupings'!$A$3,
IF(AND(I269&lt;='CBSA Bike Groupings'!$B$4,I269&gt;'CBSA Bike Groupings'!$B$3),'CBSA Bike Groupings'!$A$4,
IF(AND(I269&lt;='CBSA Bike Groupings'!$B$5,I269&gt;'CBSA Bike Groupings'!$B$4),'CBSA Bike Groupings'!$A$5,
IF(I269&gt;'CBSA Bike Groupings'!$B$5,'CBSA Bike Groupings'!$A$6,"")))))</f>
        <v>2</v>
      </c>
      <c r="L269" s="48">
        <f>IF(J269&lt;='CBSA Walk Groupings'!$B$2,'CBSA Walk Groupings'!$A$2,
IF(AND(J269&lt;='CBSA Walk Groupings'!$B$3,J269&gt;'CBSA Walk Groupings'!$B$2),'CBSA Walk Groupings'!$A$3,
IF(AND(J269&lt;='CBSA Walk Groupings'!$B$4,J269&gt;'CBSA Walk Groupings'!$B$3),'CBSA Walk Groupings'!$A$4,
IF(AND(J269&lt;='CBSA Walk Groupings'!$B$5,J269&gt;'CBSA Walk Groupings'!$B$4),'CBSA Walk Groupings'!$A$5,
IF(J269&gt;'CBSA Walk Groupings'!$B$5,'CBSA Walk Groupings'!$A$6,"")))))</f>
        <v>1</v>
      </c>
      <c r="M269" s="72">
        <v>3</v>
      </c>
      <c r="N269" s="72">
        <v>17</v>
      </c>
    </row>
    <row r="270" spans="1:14" x14ac:dyDescent="0.25">
      <c r="A270" t="str">
        <f t="shared" si="4"/>
        <v>Capital Area MPO (NC)_2016</v>
      </c>
      <c r="B270" t="s">
        <v>174</v>
      </c>
      <c r="C270" s="49" t="s">
        <v>164</v>
      </c>
      <c r="D270">
        <v>2016</v>
      </c>
      <c r="E270" s="45">
        <v>1183957.5256638376</v>
      </c>
      <c r="F270" s="50">
        <v>597206.95527618099</v>
      </c>
      <c r="G270" s="46">
        <v>1726.3328637117586</v>
      </c>
      <c r="H270" s="46">
        <v>6863.9049890287006</v>
      </c>
      <c r="I270" s="47">
        <v>0.28906777599624711</v>
      </c>
      <c r="J270" s="47">
        <v>1.1493344021511702</v>
      </c>
      <c r="K270" s="48">
        <f>IF(I270&lt;='CBSA Bike Groupings'!$B$2,'CBSA Bike Groupings'!$A$2,
IF(AND(I270&lt;='CBSA Bike Groupings'!$B$3,I270&gt;'CBSA Bike Groupings'!$B$2),'CBSA Bike Groupings'!$A$3,
IF(AND(I270&lt;='CBSA Bike Groupings'!$B$4,I270&gt;'CBSA Bike Groupings'!$B$3),'CBSA Bike Groupings'!$A$4,
IF(AND(I270&lt;='CBSA Bike Groupings'!$B$5,I270&gt;'CBSA Bike Groupings'!$B$4),'CBSA Bike Groupings'!$A$5,
IF(I270&gt;'CBSA Bike Groupings'!$B$5,'CBSA Bike Groupings'!$A$6,"")))))</f>
        <v>2</v>
      </c>
      <c r="L270" s="48">
        <f>IF(J270&lt;='CBSA Walk Groupings'!$B$2,'CBSA Walk Groupings'!$A$2,
IF(AND(J270&lt;='CBSA Walk Groupings'!$B$3,J270&gt;'CBSA Walk Groupings'!$B$2),'CBSA Walk Groupings'!$A$3,
IF(AND(J270&lt;='CBSA Walk Groupings'!$B$4,J270&gt;'CBSA Walk Groupings'!$B$3),'CBSA Walk Groupings'!$A$4,
IF(AND(J270&lt;='CBSA Walk Groupings'!$B$5,J270&gt;'CBSA Walk Groupings'!$B$4),'CBSA Walk Groupings'!$A$5,
IF(J270&gt;'CBSA Walk Groupings'!$B$5,'CBSA Walk Groupings'!$A$6,"")))))</f>
        <v>1</v>
      </c>
      <c r="M270" s="72">
        <v>2</v>
      </c>
      <c r="N270" s="72">
        <v>17</v>
      </c>
    </row>
    <row r="271" spans="1:14" x14ac:dyDescent="0.25">
      <c r="A271" t="str">
        <f t="shared" si="4"/>
        <v>Capital Area MPO (NC)_2017</v>
      </c>
      <c r="B271" t="s">
        <v>174</v>
      </c>
      <c r="C271" s="49" t="s">
        <v>164</v>
      </c>
      <c r="D271">
        <v>2017</v>
      </c>
      <c r="E271" s="45">
        <v>1213874</v>
      </c>
      <c r="F271" s="50">
        <v>619353</v>
      </c>
      <c r="G271" s="46">
        <v>1532</v>
      </c>
      <c r="H271" s="46">
        <v>7091</v>
      </c>
      <c r="I271" s="47">
        <f>(G271/$F271)*100</f>
        <v>0.24735490100152902</v>
      </c>
      <c r="J271" s="47">
        <f>(H271/$F271)*100</f>
        <v>1.1449044406017248</v>
      </c>
      <c r="K271" s="48">
        <f>IF(I271&lt;='CBSA Bike Groupings'!$B$2,'CBSA Bike Groupings'!$A$2,
IF(AND(I271&lt;='CBSA Bike Groupings'!$B$3,I271&gt;'CBSA Bike Groupings'!$B$2),'CBSA Bike Groupings'!$A$3,
IF(AND(I271&lt;='CBSA Bike Groupings'!$B$4,I271&gt;'CBSA Bike Groupings'!$B$3),'CBSA Bike Groupings'!$A$4,
IF(AND(I271&lt;='CBSA Bike Groupings'!$B$5,I271&gt;'CBSA Bike Groupings'!$B$4),'CBSA Bike Groupings'!$A$5,
IF(I271&gt;'CBSA Bike Groupings'!$B$5,'CBSA Bike Groupings'!$A$6,"")))))</f>
        <v>2</v>
      </c>
      <c r="L271" s="48">
        <f>IF(J271&lt;='CBSA Walk Groupings'!$B$2,'CBSA Walk Groupings'!$A$2,
IF(AND(J271&lt;='CBSA Walk Groupings'!$B$3,J271&gt;'CBSA Walk Groupings'!$B$2),'CBSA Walk Groupings'!$A$3,
IF(AND(J271&lt;='CBSA Walk Groupings'!$B$4,J271&gt;'CBSA Walk Groupings'!$B$3),'CBSA Walk Groupings'!$A$4,
IF(AND(J271&lt;='CBSA Walk Groupings'!$B$5,J271&gt;'CBSA Walk Groupings'!$B$4),'CBSA Walk Groupings'!$A$5,
IF(J271&gt;'CBSA Walk Groupings'!$B$5,'CBSA Walk Groupings'!$A$6,"")))))</f>
        <v>1</v>
      </c>
      <c r="M271" s="72">
        <v>2</v>
      </c>
      <c r="N271" s="72">
        <v>18</v>
      </c>
    </row>
    <row r="272" spans="1:14" x14ac:dyDescent="0.25">
      <c r="A272" t="str">
        <f t="shared" si="4"/>
        <v>Capital Area MPO (TX)_2013</v>
      </c>
      <c r="B272" t="s">
        <v>175</v>
      </c>
      <c r="C272" s="49" t="s">
        <v>93</v>
      </c>
      <c r="D272">
        <v>2013</v>
      </c>
      <c r="E272" s="45">
        <v>1825236.9947279342</v>
      </c>
      <c r="F272" s="50">
        <v>908284.19101773272</v>
      </c>
      <c r="G272" s="46">
        <v>7270.9870761739821</v>
      </c>
      <c r="H272" s="46">
        <v>16442.168348148276</v>
      </c>
      <c r="I272" s="47">
        <v>0.8005189507952174</v>
      </c>
      <c r="J272" s="47">
        <v>1.8102449113118244</v>
      </c>
      <c r="K272" s="48">
        <f>IF(I272&lt;='CBSA Bike Groupings'!$B$2,'CBSA Bike Groupings'!$A$2,
IF(AND(I272&lt;='CBSA Bike Groupings'!$B$3,I272&gt;'CBSA Bike Groupings'!$B$2),'CBSA Bike Groupings'!$A$3,
IF(AND(I272&lt;='CBSA Bike Groupings'!$B$4,I272&gt;'CBSA Bike Groupings'!$B$3),'CBSA Bike Groupings'!$A$4,
IF(AND(I272&lt;='CBSA Bike Groupings'!$B$5,I272&gt;'CBSA Bike Groupings'!$B$4),'CBSA Bike Groupings'!$A$5,
IF(I272&gt;'CBSA Bike Groupings'!$B$5,'CBSA Bike Groupings'!$A$6,"")))))</f>
        <v>5</v>
      </c>
      <c r="L272" s="48">
        <f>IF(J272&lt;='CBSA Walk Groupings'!$B$2,'CBSA Walk Groupings'!$A$2,
IF(AND(J272&lt;='CBSA Walk Groupings'!$B$3,J272&gt;'CBSA Walk Groupings'!$B$2),'CBSA Walk Groupings'!$A$3,
IF(AND(J272&lt;='CBSA Walk Groupings'!$B$4,J272&gt;'CBSA Walk Groupings'!$B$3),'CBSA Walk Groupings'!$A$4,
IF(AND(J272&lt;='CBSA Walk Groupings'!$B$5,J272&gt;'CBSA Walk Groupings'!$B$4),'CBSA Walk Groupings'!$A$5,
IF(J272&gt;'CBSA Walk Groupings'!$B$5,'CBSA Walk Groupings'!$A$6,"")))))</f>
        <v>2</v>
      </c>
      <c r="M272" s="72">
        <v>3</v>
      </c>
      <c r="N272" s="72">
        <v>31</v>
      </c>
    </row>
    <row r="273" spans="1:14" x14ac:dyDescent="0.25">
      <c r="A273" t="str">
        <f t="shared" si="4"/>
        <v>Capital Area MPO (TX)_2014</v>
      </c>
      <c r="B273" t="s">
        <v>175</v>
      </c>
      <c r="C273" s="49" t="s">
        <v>93</v>
      </c>
      <c r="D273">
        <v>2014</v>
      </c>
      <c r="E273" s="45">
        <v>1878906.6447352322</v>
      </c>
      <c r="F273" s="50">
        <v>935929.40917540272</v>
      </c>
      <c r="G273" s="46">
        <v>7426.9712393488198</v>
      </c>
      <c r="H273" s="46">
        <v>17165.009086178041</v>
      </c>
      <c r="I273" s="47">
        <v>0.79353968008039488</v>
      </c>
      <c r="J273" s="47">
        <v>1.8340068084088958</v>
      </c>
      <c r="K273" s="48">
        <f>IF(I273&lt;='CBSA Bike Groupings'!$B$2,'CBSA Bike Groupings'!$A$2,
IF(AND(I273&lt;='CBSA Bike Groupings'!$B$3,I273&gt;'CBSA Bike Groupings'!$B$2),'CBSA Bike Groupings'!$A$3,
IF(AND(I273&lt;='CBSA Bike Groupings'!$B$4,I273&gt;'CBSA Bike Groupings'!$B$3),'CBSA Bike Groupings'!$A$4,
IF(AND(I273&lt;='CBSA Bike Groupings'!$B$5,I273&gt;'CBSA Bike Groupings'!$B$4),'CBSA Bike Groupings'!$A$5,
IF(I273&gt;'CBSA Bike Groupings'!$B$5,'CBSA Bike Groupings'!$A$6,"")))))</f>
        <v>5</v>
      </c>
      <c r="L273" s="48">
        <f>IF(J273&lt;='CBSA Walk Groupings'!$B$2,'CBSA Walk Groupings'!$A$2,
IF(AND(J273&lt;='CBSA Walk Groupings'!$B$3,J273&gt;'CBSA Walk Groupings'!$B$2),'CBSA Walk Groupings'!$A$3,
IF(AND(J273&lt;='CBSA Walk Groupings'!$B$4,J273&gt;'CBSA Walk Groupings'!$B$3),'CBSA Walk Groupings'!$A$4,
IF(AND(J273&lt;='CBSA Walk Groupings'!$B$5,J273&gt;'CBSA Walk Groupings'!$B$4),'CBSA Walk Groupings'!$A$5,
IF(J273&gt;'CBSA Walk Groupings'!$B$5,'CBSA Walk Groupings'!$A$6,"")))))</f>
        <v>3</v>
      </c>
      <c r="M273" s="72">
        <v>2</v>
      </c>
      <c r="N273" s="72">
        <v>17</v>
      </c>
    </row>
    <row r="274" spans="1:14" x14ac:dyDescent="0.25">
      <c r="A274" t="str">
        <f t="shared" si="4"/>
        <v>Capital Area MPO (TX)_2015</v>
      </c>
      <c r="B274" t="s">
        <v>175</v>
      </c>
      <c r="C274" s="49" t="s">
        <v>93</v>
      </c>
      <c r="D274">
        <v>2015</v>
      </c>
      <c r="E274" s="45">
        <v>1933220.1846240738</v>
      </c>
      <c r="F274" s="50">
        <v>972606.35646774888</v>
      </c>
      <c r="G274" s="46">
        <v>8252.6907878853635</v>
      </c>
      <c r="H274" s="46">
        <v>17301.666778403287</v>
      </c>
      <c r="I274" s="47">
        <v>0.84851293979374875</v>
      </c>
      <c r="J274" s="47">
        <v>1.7788971523112806</v>
      </c>
      <c r="K274" s="48">
        <f>IF(I274&lt;='CBSA Bike Groupings'!$B$2,'CBSA Bike Groupings'!$A$2,
IF(AND(I274&lt;='CBSA Bike Groupings'!$B$3,I274&gt;'CBSA Bike Groupings'!$B$2),'CBSA Bike Groupings'!$A$3,
IF(AND(I274&lt;='CBSA Bike Groupings'!$B$4,I274&gt;'CBSA Bike Groupings'!$B$3),'CBSA Bike Groupings'!$A$4,
IF(AND(I274&lt;='CBSA Bike Groupings'!$B$5,I274&gt;'CBSA Bike Groupings'!$B$4),'CBSA Bike Groupings'!$A$5,
IF(I274&gt;'CBSA Bike Groupings'!$B$5,'CBSA Bike Groupings'!$A$6,"")))))</f>
        <v>5</v>
      </c>
      <c r="L274" s="48">
        <f>IF(J274&lt;='CBSA Walk Groupings'!$B$2,'CBSA Walk Groupings'!$A$2,
IF(AND(J274&lt;='CBSA Walk Groupings'!$B$3,J274&gt;'CBSA Walk Groupings'!$B$2),'CBSA Walk Groupings'!$A$3,
IF(AND(J274&lt;='CBSA Walk Groupings'!$B$4,J274&gt;'CBSA Walk Groupings'!$B$3),'CBSA Walk Groupings'!$A$4,
IF(AND(J274&lt;='CBSA Walk Groupings'!$B$5,J274&gt;'CBSA Walk Groupings'!$B$4),'CBSA Walk Groupings'!$A$5,
IF(J274&gt;'CBSA Walk Groupings'!$B$5,'CBSA Walk Groupings'!$A$6,"")))))</f>
        <v>2</v>
      </c>
      <c r="M274" s="72">
        <v>3</v>
      </c>
      <c r="N274" s="72">
        <v>50</v>
      </c>
    </row>
    <row r="275" spans="1:14" x14ac:dyDescent="0.25">
      <c r="A275" t="str">
        <f t="shared" si="4"/>
        <v>Capital Area MPO (TX)_2016</v>
      </c>
      <c r="B275" t="s">
        <v>175</v>
      </c>
      <c r="C275" s="49" t="s">
        <v>93</v>
      </c>
      <c r="D275">
        <v>2016</v>
      </c>
      <c r="E275" s="45">
        <v>1987178.3187660398</v>
      </c>
      <c r="F275" s="50">
        <v>1012892.6080850528</v>
      </c>
      <c r="G275" s="46">
        <v>8219.432809353726</v>
      </c>
      <c r="H275" s="46">
        <v>17421.443200237969</v>
      </c>
      <c r="I275" s="47">
        <v>0.81148117221362304</v>
      </c>
      <c r="J275" s="47">
        <v>1.7199694282668796</v>
      </c>
      <c r="K275" s="48">
        <f>IF(I275&lt;='CBSA Bike Groupings'!$B$2,'CBSA Bike Groupings'!$A$2,
IF(AND(I275&lt;='CBSA Bike Groupings'!$B$3,I275&gt;'CBSA Bike Groupings'!$B$2),'CBSA Bike Groupings'!$A$3,
IF(AND(I275&lt;='CBSA Bike Groupings'!$B$4,I275&gt;'CBSA Bike Groupings'!$B$3),'CBSA Bike Groupings'!$A$4,
IF(AND(I275&lt;='CBSA Bike Groupings'!$B$5,I275&gt;'CBSA Bike Groupings'!$B$4),'CBSA Bike Groupings'!$A$5,
IF(I275&gt;'CBSA Bike Groupings'!$B$5,'CBSA Bike Groupings'!$A$6,"")))))</f>
        <v>5</v>
      </c>
      <c r="L275" s="48">
        <f>IF(J275&lt;='CBSA Walk Groupings'!$B$2,'CBSA Walk Groupings'!$A$2,
IF(AND(J275&lt;='CBSA Walk Groupings'!$B$3,J275&gt;'CBSA Walk Groupings'!$B$2),'CBSA Walk Groupings'!$A$3,
IF(AND(J275&lt;='CBSA Walk Groupings'!$B$4,J275&gt;'CBSA Walk Groupings'!$B$3),'CBSA Walk Groupings'!$A$4,
IF(AND(J275&lt;='CBSA Walk Groupings'!$B$5,J275&gt;'CBSA Walk Groupings'!$B$4),'CBSA Walk Groupings'!$A$5,
IF(J275&gt;'CBSA Walk Groupings'!$B$5,'CBSA Walk Groupings'!$A$6,"")))))</f>
        <v>2</v>
      </c>
      <c r="M275" s="72">
        <v>3</v>
      </c>
      <c r="N275" s="72">
        <v>50</v>
      </c>
    </row>
    <row r="276" spans="1:14" x14ac:dyDescent="0.25">
      <c r="A276" t="str">
        <f t="shared" si="4"/>
        <v>Capital Area MPO (TX)_2017</v>
      </c>
      <c r="B276" t="s">
        <v>175</v>
      </c>
      <c r="C276" s="49" t="s">
        <v>93</v>
      </c>
      <c r="D276">
        <v>2017</v>
      </c>
      <c r="E276" s="45">
        <v>2045592</v>
      </c>
      <c r="F276" s="50">
        <v>1054657</v>
      </c>
      <c r="G276" s="46">
        <v>8373</v>
      </c>
      <c r="H276" s="46">
        <v>17953</v>
      </c>
      <c r="I276" s="47">
        <f>(G276/$F276)*100</f>
        <v>0.7939074030703821</v>
      </c>
      <c r="J276" s="47">
        <f>(H276/$F276)*100</f>
        <v>1.7022595971960552</v>
      </c>
      <c r="K276" s="48">
        <f>IF(I276&lt;='CBSA Bike Groupings'!$B$2,'CBSA Bike Groupings'!$A$2,
IF(AND(I276&lt;='CBSA Bike Groupings'!$B$3,I276&gt;'CBSA Bike Groupings'!$B$2),'CBSA Bike Groupings'!$A$3,
IF(AND(I276&lt;='CBSA Bike Groupings'!$B$4,I276&gt;'CBSA Bike Groupings'!$B$3),'CBSA Bike Groupings'!$A$4,
IF(AND(I276&lt;='CBSA Bike Groupings'!$B$5,I276&gt;'CBSA Bike Groupings'!$B$4),'CBSA Bike Groupings'!$A$5,
IF(I276&gt;'CBSA Bike Groupings'!$B$5,'CBSA Bike Groupings'!$A$6,"")))))</f>
        <v>5</v>
      </c>
      <c r="L276" s="48">
        <f>IF(J276&lt;='CBSA Walk Groupings'!$B$2,'CBSA Walk Groupings'!$A$2,
IF(AND(J276&lt;='CBSA Walk Groupings'!$B$3,J276&gt;'CBSA Walk Groupings'!$B$2),'CBSA Walk Groupings'!$A$3,
IF(AND(J276&lt;='CBSA Walk Groupings'!$B$4,J276&gt;'CBSA Walk Groupings'!$B$3),'CBSA Walk Groupings'!$A$4,
IF(AND(J276&lt;='CBSA Walk Groupings'!$B$5,J276&gt;'CBSA Walk Groupings'!$B$4),'CBSA Walk Groupings'!$A$5,
IF(J276&gt;'CBSA Walk Groupings'!$B$5,'CBSA Walk Groupings'!$A$6,"")))))</f>
        <v>2</v>
      </c>
      <c r="M276" s="72">
        <v>6</v>
      </c>
      <c r="N276" s="72">
        <v>39</v>
      </c>
    </row>
    <row r="277" spans="1:14" x14ac:dyDescent="0.25">
      <c r="A277" t="str">
        <f t="shared" si="4"/>
        <v>Capital District Transportation Committee_2013</v>
      </c>
      <c r="B277" t="s">
        <v>176</v>
      </c>
      <c r="C277" s="49" t="s">
        <v>97</v>
      </c>
      <c r="D277">
        <v>2013</v>
      </c>
      <c r="E277" s="45">
        <v>825907.97687342577</v>
      </c>
      <c r="F277" s="50">
        <v>404376.49072375026</v>
      </c>
      <c r="G277" s="46">
        <v>1135.9663737895528</v>
      </c>
      <c r="H277" s="46">
        <v>14915.724933062707</v>
      </c>
      <c r="I277" s="47">
        <v>0.28091800583075638</v>
      </c>
      <c r="J277" s="47">
        <v>3.6885737116830519</v>
      </c>
      <c r="K277" s="48">
        <f>IF(I277&lt;='CBSA Bike Groupings'!$B$2,'CBSA Bike Groupings'!$A$2,
IF(AND(I277&lt;='CBSA Bike Groupings'!$B$3,I277&gt;'CBSA Bike Groupings'!$B$2),'CBSA Bike Groupings'!$A$3,
IF(AND(I277&lt;='CBSA Bike Groupings'!$B$4,I277&gt;'CBSA Bike Groupings'!$B$3),'CBSA Bike Groupings'!$A$4,
IF(AND(I277&lt;='CBSA Bike Groupings'!$B$5,I277&gt;'CBSA Bike Groupings'!$B$4),'CBSA Bike Groupings'!$A$5,
IF(I277&gt;'CBSA Bike Groupings'!$B$5,'CBSA Bike Groupings'!$A$6,"")))))</f>
        <v>2</v>
      </c>
      <c r="L277" s="48">
        <f>IF(J277&lt;='CBSA Walk Groupings'!$B$2,'CBSA Walk Groupings'!$A$2,
IF(AND(J277&lt;='CBSA Walk Groupings'!$B$3,J277&gt;'CBSA Walk Groupings'!$B$2),'CBSA Walk Groupings'!$A$3,
IF(AND(J277&lt;='CBSA Walk Groupings'!$B$4,J277&gt;'CBSA Walk Groupings'!$B$3),'CBSA Walk Groupings'!$A$4,
IF(AND(J277&lt;='CBSA Walk Groupings'!$B$5,J277&gt;'CBSA Walk Groupings'!$B$4),'CBSA Walk Groupings'!$A$5,
IF(J277&gt;'CBSA Walk Groupings'!$B$5,'CBSA Walk Groupings'!$A$6,"")))))</f>
        <v>5</v>
      </c>
      <c r="M277" s="72">
        <v>1</v>
      </c>
      <c r="N277" s="72">
        <v>11</v>
      </c>
    </row>
    <row r="278" spans="1:14" x14ac:dyDescent="0.25">
      <c r="A278" t="str">
        <f t="shared" si="4"/>
        <v>Capital District Transportation Committee_2014</v>
      </c>
      <c r="B278" t="s">
        <v>176</v>
      </c>
      <c r="C278" s="49" t="s">
        <v>97</v>
      </c>
      <c r="D278">
        <v>2014</v>
      </c>
      <c r="E278" s="45">
        <v>828338.04204994079</v>
      </c>
      <c r="F278" s="50">
        <v>406287.66915582935</v>
      </c>
      <c r="G278" s="46">
        <v>945.00073641313622</v>
      </c>
      <c r="H278" s="46">
        <v>14971.701615182847</v>
      </c>
      <c r="I278" s="47">
        <v>0.23259399882271259</v>
      </c>
      <c r="J278" s="47">
        <v>3.6850002478023849</v>
      </c>
      <c r="K278" s="48">
        <f>IF(I278&lt;='CBSA Bike Groupings'!$B$2,'CBSA Bike Groupings'!$A$2,
IF(AND(I278&lt;='CBSA Bike Groupings'!$B$3,I278&gt;'CBSA Bike Groupings'!$B$2),'CBSA Bike Groupings'!$A$3,
IF(AND(I278&lt;='CBSA Bike Groupings'!$B$4,I278&gt;'CBSA Bike Groupings'!$B$3),'CBSA Bike Groupings'!$A$4,
IF(AND(I278&lt;='CBSA Bike Groupings'!$B$5,I278&gt;'CBSA Bike Groupings'!$B$4),'CBSA Bike Groupings'!$A$5,
IF(I278&gt;'CBSA Bike Groupings'!$B$5,'CBSA Bike Groupings'!$A$6,"")))))</f>
        <v>1</v>
      </c>
      <c r="L278" s="48">
        <f>IF(J278&lt;='CBSA Walk Groupings'!$B$2,'CBSA Walk Groupings'!$A$2,
IF(AND(J278&lt;='CBSA Walk Groupings'!$B$3,J278&gt;'CBSA Walk Groupings'!$B$2),'CBSA Walk Groupings'!$A$3,
IF(AND(J278&lt;='CBSA Walk Groupings'!$B$4,J278&gt;'CBSA Walk Groupings'!$B$3),'CBSA Walk Groupings'!$A$4,
IF(AND(J278&lt;='CBSA Walk Groupings'!$B$5,J278&gt;'CBSA Walk Groupings'!$B$4),'CBSA Walk Groupings'!$A$5,
IF(J278&gt;'CBSA Walk Groupings'!$B$5,'CBSA Walk Groupings'!$A$6,"")))))</f>
        <v>5</v>
      </c>
      <c r="M278" s="72">
        <v>3</v>
      </c>
      <c r="N278" s="72">
        <v>10</v>
      </c>
    </row>
    <row r="279" spans="1:14" x14ac:dyDescent="0.25">
      <c r="A279" t="str">
        <f t="shared" si="4"/>
        <v>Capital District Transportation Committee_2015</v>
      </c>
      <c r="B279" t="s">
        <v>176</v>
      </c>
      <c r="C279" s="49" t="s">
        <v>97</v>
      </c>
      <c r="D279">
        <v>2015</v>
      </c>
      <c r="E279" s="45">
        <v>830848.01051302266</v>
      </c>
      <c r="F279" s="50">
        <v>408930.64713306271</v>
      </c>
      <c r="G279" s="46">
        <v>1062.0006924133127</v>
      </c>
      <c r="H279" s="46">
        <v>14760.721998753199</v>
      </c>
      <c r="I279" s="47">
        <v>0.25970190785621072</v>
      </c>
      <c r="J279" s="47">
        <v>3.6095905509254194</v>
      </c>
      <c r="K279" s="48">
        <f>IF(I279&lt;='CBSA Bike Groupings'!$B$2,'CBSA Bike Groupings'!$A$2,
IF(AND(I279&lt;='CBSA Bike Groupings'!$B$3,I279&gt;'CBSA Bike Groupings'!$B$2),'CBSA Bike Groupings'!$A$3,
IF(AND(I279&lt;='CBSA Bike Groupings'!$B$4,I279&gt;'CBSA Bike Groupings'!$B$3),'CBSA Bike Groupings'!$A$4,
IF(AND(I279&lt;='CBSA Bike Groupings'!$B$5,I279&gt;'CBSA Bike Groupings'!$B$4),'CBSA Bike Groupings'!$A$5,
IF(I279&gt;'CBSA Bike Groupings'!$B$5,'CBSA Bike Groupings'!$A$6,"")))))</f>
        <v>2</v>
      </c>
      <c r="L279" s="48">
        <f>IF(J279&lt;='CBSA Walk Groupings'!$B$2,'CBSA Walk Groupings'!$A$2,
IF(AND(J279&lt;='CBSA Walk Groupings'!$B$3,J279&gt;'CBSA Walk Groupings'!$B$2),'CBSA Walk Groupings'!$A$3,
IF(AND(J279&lt;='CBSA Walk Groupings'!$B$4,J279&gt;'CBSA Walk Groupings'!$B$3),'CBSA Walk Groupings'!$A$4,
IF(AND(J279&lt;='CBSA Walk Groupings'!$B$5,J279&gt;'CBSA Walk Groupings'!$B$4),'CBSA Walk Groupings'!$A$5,
IF(J279&gt;'CBSA Walk Groupings'!$B$5,'CBSA Walk Groupings'!$A$6,"")))))</f>
        <v>5</v>
      </c>
      <c r="M279" s="72">
        <v>0</v>
      </c>
      <c r="N279" s="72">
        <v>13</v>
      </c>
    </row>
    <row r="280" spans="1:14" x14ac:dyDescent="0.25">
      <c r="A280" t="str">
        <f t="shared" si="4"/>
        <v>Capital District Transportation Committee_2016</v>
      </c>
      <c r="B280" t="s">
        <v>176</v>
      </c>
      <c r="C280" s="49" t="s">
        <v>97</v>
      </c>
      <c r="D280">
        <v>2016</v>
      </c>
      <c r="E280" s="45">
        <v>832436.63264938619</v>
      </c>
      <c r="F280" s="50">
        <v>410564.07588842453</v>
      </c>
      <c r="G280" s="46">
        <v>1059.000796148822</v>
      </c>
      <c r="H280" s="46">
        <v>14812.066581914336</v>
      </c>
      <c r="I280" s="47">
        <v>0.25793800732741595</v>
      </c>
      <c r="J280" s="47">
        <v>3.6077356621770496</v>
      </c>
      <c r="K280" s="48">
        <f>IF(I280&lt;='CBSA Bike Groupings'!$B$2,'CBSA Bike Groupings'!$A$2,
IF(AND(I280&lt;='CBSA Bike Groupings'!$B$3,I280&gt;'CBSA Bike Groupings'!$B$2),'CBSA Bike Groupings'!$A$3,
IF(AND(I280&lt;='CBSA Bike Groupings'!$B$4,I280&gt;'CBSA Bike Groupings'!$B$3),'CBSA Bike Groupings'!$A$4,
IF(AND(I280&lt;='CBSA Bike Groupings'!$B$5,I280&gt;'CBSA Bike Groupings'!$B$4),'CBSA Bike Groupings'!$A$5,
IF(I280&gt;'CBSA Bike Groupings'!$B$5,'CBSA Bike Groupings'!$A$6,"")))))</f>
        <v>2</v>
      </c>
      <c r="L280" s="48">
        <f>IF(J280&lt;='CBSA Walk Groupings'!$B$2,'CBSA Walk Groupings'!$A$2,
IF(AND(J280&lt;='CBSA Walk Groupings'!$B$3,J280&gt;'CBSA Walk Groupings'!$B$2),'CBSA Walk Groupings'!$A$3,
IF(AND(J280&lt;='CBSA Walk Groupings'!$B$4,J280&gt;'CBSA Walk Groupings'!$B$3),'CBSA Walk Groupings'!$A$4,
IF(AND(J280&lt;='CBSA Walk Groupings'!$B$5,J280&gt;'CBSA Walk Groupings'!$B$4),'CBSA Walk Groupings'!$A$5,
IF(J280&gt;'CBSA Walk Groupings'!$B$5,'CBSA Walk Groupings'!$A$6,"")))))</f>
        <v>5</v>
      </c>
      <c r="M280" s="72">
        <v>1</v>
      </c>
      <c r="N280" s="72">
        <v>16</v>
      </c>
    </row>
    <row r="281" spans="1:14" x14ac:dyDescent="0.25">
      <c r="A281" t="str">
        <f t="shared" si="4"/>
        <v>Capital District Transportation Committee_2017</v>
      </c>
      <c r="B281" t="s">
        <v>176</v>
      </c>
      <c r="C281" s="49" t="s">
        <v>97</v>
      </c>
      <c r="D281">
        <v>2017</v>
      </c>
      <c r="E281" s="45">
        <v>834961</v>
      </c>
      <c r="F281" s="50">
        <v>414773</v>
      </c>
      <c r="G281" s="46">
        <v>1126</v>
      </c>
      <c r="H281" s="46">
        <v>14274</v>
      </c>
      <c r="I281" s="47">
        <f>(G281/$F281)*100</f>
        <v>0.27147379409942307</v>
      </c>
      <c r="J281" s="47">
        <f>(H281/$F281)*100</f>
        <v>3.4414004768873574</v>
      </c>
      <c r="K281" s="48">
        <f>IF(I281&lt;='CBSA Bike Groupings'!$B$2,'CBSA Bike Groupings'!$A$2,
IF(AND(I281&lt;='CBSA Bike Groupings'!$B$3,I281&gt;'CBSA Bike Groupings'!$B$2),'CBSA Bike Groupings'!$A$3,
IF(AND(I281&lt;='CBSA Bike Groupings'!$B$4,I281&gt;'CBSA Bike Groupings'!$B$3),'CBSA Bike Groupings'!$A$4,
IF(AND(I281&lt;='CBSA Bike Groupings'!$B$5,I281&gt;'CBSA Bike Groupings'!$B$4),'CBSA Bike Groupings'!$A$5,
IF(I281&gt;'CBSA Bike Groupings'!$B$5,'CBSA Bike Groupings'!$A$6,"")))))</f>
        <v>2</v>
      </c>
      <c r="L281" s="48">
        <f>IF(J281&lt;='CBSA Walk Groupings'!$B$2,'CBSA Walk Groupings'!$A$2,
IF(AND(J281&lt;='CBSA Walk Groupings'!$B$3,J281&gt;'CBSA Walk Groupings'!$B$2),'CBSA Walk Groupings'!$A$3,
IF(AND(J281&lt;='CBSA Walk Groupings'!$B$4,J281&gt;'CBSA Walk Groupings'!$B$3),'CBSA Walk Groupings'!$A$4,
IF(AND(J281&lt;='CBSA Walk Groupings'!$B$5,J281&gt;'CBSA Walk Groupings'!$B$4),'CBSA Walk Groupings'!$A$5,
IF(J281&gt;'CBSA Walk Groupings'!$B$5,'CBSA Walk Groupings'!$A$6,"")))))</f>
        <v>5</v>
      </c>
      <c r="M281" s="72">
        <v>2</v>
      </c>
      <c r="N281" s="72">
        <v>8</v>
      </c>
    </row>
    <row r="282" spans="1:14" x14ac:dyDescent="0.25">
      <c r="A282" t="str">
        <f t="shared" si="4"/>
        <v>Capital Region COG_2013</v>
      </c>
      <c r="B282" t="s">
        <v>177</v>
      </c>
      <c r="C282" s="49" t="s">
        <v>178</v>
      </c>
      <c r="D282">
        <v>2013</v>
      </c>
      <c r="E282" s="45">
        <v>973697.3548361134</v>
      </c>
      <c r="F282" s="50">
        <v>466565.63332868728</v>
      </c>
      <c r="G282" s="46">
        <v>1227.9999203977386</v>
      </c>
      <c r="H282" s="46">
        <v>12471.094365577612</v>
      </c>
      <c r="I282" s="47">
        <v>0.263199822849497</v>
      </c>
      <c r="J282" s="47">
        <v>2.6729560590657444</v>
      </c>
      <c r="K282" s="48">
        <f>IF(I282&lt;='CBSA Bike Groupings'!$B$2,'CBSA Bike Groupings'!$A$2,
IF(AND(I282&lt;='CBSA Bike Groupings'!$B$3,I282&gt;'CBSA Bike Groupings'!$B$2),'CBSA Bike Groupings'!$A$3,
IF(AND(I282&lt;='CBSA Bike Groupings'!$B$4,I282&gt;'CBSA Bike Groupings'!$B$3),'CBSA Bike Groupings'!$A$4,
IF(AND(I282&lt;='CBSA Bike Groupings'!$B$5,I282&gt;'CBSA Bike Groupings'!$B$4),'CBSA Bike Groupings'!$A$5,
IF(I282&gt;'CBSA Bike Groupings'!$B$5,'CBSA Bike Groupings'!$A$6,"")))))</f>
        <v>2</v>
      </c>
      <c r="L282" s="48">
        <f>IF(J282&lt;='CBSA Walk Groupings'!$B$2,'CBSA Walk Groupings'!$A$2,
IF(AND(J282&lt;='CBSA Walk Groupings'!$B$3,J282&gt;'CBSA Walk Groupings'!$B$2),'CBSA Walk Groupings'!$A$3,
IF(AND(J282&lt;='CBSA Walk Groupings'!$B$4,J282&gt;'CBSA Walk Groupings'!$B$3),'CBSA Walk Groupings'!$A$4,
IF(AND(J282&lt;='CBSA Walk Groupings'!$B$5,J282&gt;'CBSA Walk Groupings'!$B$4),'CBSA Walk Groupings'!$A$5,
IF(J282&gt;'CBSA Walk Groupings'!$B$5,'CBSA Walk Groupings'!$A$6,"")))))</f>
        <v>4</v>
      </c>
      <c r="M282" s="72">
        <v>2</v>
      </c>
      <c r="N282" s="72">
        <v>15</v>
      </c>
    </row>
    <row r="283" spans="1:14" x14ac:dyDescent="0.25">
      <c r="A283" t="str">
        <f t="shared" si="4"/>
        <v>Capital Region COG_2014</v>
      </c>
      <c r="B283" t="s">
        <v>177</v>
      </c>
      <c r="C283" s="49" t="s">
        <v>178</v>
      </c>
      <c r="D283">
        <v>2014</v>
      </c>
      <c r="E283" s="45">
        <v>975216.33923345502</v>
      </c>
      <c r="F283" s="50">
        <v>467392.0262796153</v>
      </c>
      <c r="G283" s="46">
        <v>1268.996171511269</v>
      </c>
      <c r="H283" s="46">
        <v>13011.063229206642</v>
      </c>
      <c r="I283" s="47">
        <v>0.27150573825837959</v>
      </c>
      <c r="J283" s="47">
        <v>2.7837580655308032</v>
      </c>
      <c r="K283" s="48">
        <f>IF(I283&lt;='CBSA Bike Groupings'!$B$2,'CBSA Bike Groupings'!$A$2,
IF(AND(I283&lt;='CBSA Bike Groupings'!$B$3,I283&gt;'CBSA Bike Groupings'!$B$2),'CBSA Bike Groupings'!$A$3,
IF(AND(I283&lt;='CBSA Bike Groupings'!$B$4,I283&gt;'CBSA Bike Groupings'!$B$3),'CBSA Bike Groupings'!$A$4,
IF(AND(I283&lt;='CBSA Bike Groupings'!$B$5,I283&gt;'CBSA Bike Groupings'!$B$4),'CBSA Bike Groupings'!$A$5,
IF(I283&gt;'CBSA Bike Groupings'!$B$5,'CBSA Bike Groupings'!$A$6,"")))))</f>
        <v>2</v>
      </c>
      <c r="L283" s="48">
        <f>IF(J283&lt;='CBSA Walk Groupings'!$B$2,'CBSA Walk Groupings'!$A$2,
IF(AND(J283&lt;='CBSA Walk Groupings'!$B$3,J283&gt;'CBSA Walk Groupings'!$B$2),'CBSA Walk Groupings'!$A$3,
IF(AND(J283&lt;='CBSA Walk Groupings'!$B$4,J283&gt;'CBSA Walk Groupings'!$B$3),'CBSA Walk Groupings'!$A$4,
IF(AND(J283&lt;='CBSA Walk Groupings'!$B$5,J283&gt;'CBSA Walk Groupings'!$B$4),'CBSA Walk Groupings'!$A$5,
IF(J283&gt;'CBSA Walk Groupings'!$B$5,'CBSA Walk Groupings'!$A$6,"")))))</f>
        <v>4</v>
      </c>
      <c r="M283" s="72">
        <v>2</v>
      </c>
      <c r="N283" s="72">
        <v>12</v>
      </c>
    </row>
    <row r="284" spans="1:14" x14ac:dyDescent="0.25">
      <c r="A284" t="str">
        <f t="shared" si="4"/>
        <v>Capital Region COG_2015</v>
      </c>
      <c r="B284" t="s">
        <v>177</v>
      </c>
      <c r="C284" s="49" t="s">
        <v>178</v>
      </c>
      <c r="D284">
        <v>2015</v>
      </c>
      <c r="E284" s="45">
        <v>974503.56521827669</v>
      </c>
      <c r="F284" s="50">
        <v>469551.494490913</v>
      </c>
      <c r="G284" s="46">
        <v>1174.9954746879398</v>
      </c>
      <c r="H284" s="46">
        <v>12632.453071445514</v>
      </c>
      <c r="I284" s="47">
        <v>0.25023783088197132</v>
      </c>
      <c r="J284" s="47">
        <v>2.6903232594630753</v>
      </c>
      <c r="K284" s="48">
        <f>IF(I284&lt;='CBSA Bike Groupings'!$B$2,'CBSA Bike Groupings'!$A$2,
IF(AND(I284&lt;='CBSA Bike Groupings'!$B$3,I284&gt;'CBSA Bike Groupings'!$B$2),'CBSA Bike Groupings'!$A$3,
IF(AND(I284&lt;='CBSA Bike Groupings'!$B$4,I284&gt;'CBSA Bike Groupings'!$B$3),'CBSA Bike Groupings'!$A$4,
IF(AND(I284&lt;='CBSA Bike Groupings'!$B$5,I284&gt;'CBSA Bike Groupings'!$B$4),'CBSA Bike Groupings'!$A$5,
IF(I284&gt;'CBSA Bike Groupings'!$B$5,'CBSA Bike Groupings'!$A$6,"")))))</f>
        <v>2</v>
      </c>
      <c r="L284" s="48">
        <f>IF(J284&lt;='CBSA Walk Groupings'!$B$2,'CBSA Walk Groupings'!$A$2,
IF(AND(J284&lt;='CBSA Walk Groupings'!$B$3,J284&gt;'CBSA Walk Groupings'!$B$2),'CBSA Walk Groupings'!$A$3,
IF(AND(J284&lt;='CBSA Walk Groupings'!$B$4,J284&gt;'CBSA Walk Groupings'!$B$3),'CBSA Walk Groupings'!$A$4,
IF(AND(J284&lt;='CBSA Walk Groupings'!$B$5,J284&gt;'CBSA Walk Groupings'!$B$4),'CBSA Walk Groupings'!$A$5,
IF(J284&gt;'CBSA Walk Groupings'!$B$5,'CBSA Walk Groupings'!$A$6,"")))))</f>
        <v>4</v>
      </c>
      <c r="M284" s="72">
        <v>1</v>
      </c>
      <c r="N284" s="72">
        <v>17</v>
      </c>
    </row>
    <row r="285" spans="1:14" x14ac:dyDescent="0.25">
      <c r="A285" t="str">
        <f t="shared" si="4"/>
        <v>Capital Region COG_2016</v>
      </c>
      <c r="B285" t="s">
        <v>177</v>
      </c>
      <c r="C285" s="49" t="s">
        <v>178</v>
      </c>
      <c r="D285">
        <v>2016</v>
      </c>
      <c r="E285" s="45">
        <v>972961.03079514019</v>
      </c>
      <c r="F285" s="50">
        <v>473234.21037288464</v>
      </c>
      <c r="G285" s="46">
        <v>1102.9050476503867</v>
      </c>
      <c r="H285" s="46">
        <v>12129.630757869314</v>
      </c>
      <c r="I285" s="47">
        <v>0.23305691420350891</v>
      </c>
      <c r="J285" s="47">
        <v>2.5631348055568042</v>
      </c>
      <c r="K285" s="48">
        <f>IF(I285&lt;='CBSA Bike Groupings'!$B$2,'CBSA Bike Groupings'!$A$2,
IF(AND(I285&lt;='CBSA Bike Groupings'!$B$3,I285&gt;'CBSA Bike Groupings'!$B$2),'CBSA Bike Groupings'!$A$3,
IF(AND(I285&lt;='CBSA Bike Groupings'!$B$4,I285&gt;'CBSA Bike Groupings'!$B$3),'CBSA Bike Groupings'!$A$4,
IF(AND(I285&lt;='CBSA Bike Groupings'!$B$5,I285&gt;'CBSA Bike Groupings'!$B$4),'CBSA Bike Groupings'!$A$5,
IF(I285&gt;'CBSA Bike Groupings'!$B$5,'CBSA Bike Groupings'!$A$6,"")))))</f>
        <v>1</v>
      </c>
      <c r="L285" s="48">
        <f>IF(J285&lt;='CBSA Walk Groupings'!$B$2,'CBSA Walk Groupings'!$A$2,
IF(AND(J285&lt;='CBSA Walk Groupings'!$B$3,J285&gt;'CBSA Walk Groupings'!$B$2),'CBSA Walk Groupings'!$A$3,
IF(AND(J285&lt;='CBSA Walk Groupings'!$B$4,J285&gt;'CBSA Walk Groupings'!$B$3),'CBSA Walk Groupings'!$A$4,
IF(AND(J285&lt;='CBSA Walk Groupings'!$B$5,J285&gt;'CBSA Walk Groupings'!$B$4),'CBSA Walk Groupings'!$A$5,
IF(J285&gt;'CBSA Walk Groupings'!$B$5,'CBSA Walk Groupings'!$A$6,"")))))</f>
        <v>4</v>
      </c>
      <c r="M285" s="72">
        <v>0</v>
      </c>
      <c r="N285" s="72">
        <v>11</v>
      </c>
    </row>
    <row r="286" spans="1:14" x14ac:dyDescent="0.25">
      <c r="A286" t="str">
        <f t="shared" si="4"/>
        <v>Capital Region COG_2017</v>
      </c>
      <c r="B286" t="s">
        <v>177</v>
      </c>
      <c r="C286" s="49" t="s">
        <v>178</v>
      </c>
      <c r="D286">
        <v>2017</v>
      </c>
      <c r="E286" s="45">
        <v>974462</v>
      </c>
      <c r="F286" s="50">
        <v>476204</v>
      </c>
      <c r="G286" s="46">
        <v>1144</v>
      </c>
      <c r="H286" s="46">
        <v>11922</v>
      </c>
      <c r="I286" s="47">
        <f>(G286/$F286)*100</f>
        <v>0.24023317737776245</v>
      </c>
      <c r="J286" s="47">
        <f>(H286/$F286)*100</f>
        <v>2.5035488992112622</v>
      </c>
      <c r="K286" s="48">
        <f>IF(I286&lt;='CBSA Bike Groupings'!$B$2,'CBSA Bike Groupings'!$A$2,
IF(AND(I286&lt;='CBSA Bike Groupings'!$B$3,I286&gt;'CBSA Bike Groupings'!$B$2),'CBSA Bike Groupings'!$A$3,
IF(AND(I286&lt;='CBSA Bike Groupings'!$B$4,I286&gt;'CBSA Bike Groupings'!$B$3),'CBSA Bike Groupings'!$A$4,
IF(AND(I286&lt;='CBSA Bike Groupings'!$B$5,I286&gt;'CBSA Bike Groupings'!$B$4),'CBSA Bike Groupings'!$A$5,
IF(I286&gt;'CBSA Bike Groupings'!$B$5,'CBSA Bike Groupings'!$A$6,"")))))</f>
        <v>2</v>
      </c>
      <c r="L286" s="48">
        <f>IF(J286&lt;='CBSA Walk Groupings'!$B$2,'CBSA Walk Groupings'!$A$2,
IF(AND(J286&lt;='CBSA Walk Groupings'!$B$3,J286&gt;'CBSA Walk Groupings'!$B$2),'CBSA Walk Groupings'!$A$3,
IF(AND(J286&lt;='CBSA Walk Groupings'!$B$4,J286&gt;'CBSA Walk Groupings'!$B$3),'CBSA Walk Groupings'!$A$4,
IF(AND(J286&lt;='CBSA Walk Groupings'!$B$5,J286&gt;'CBSA Walk Groupings'!$B$4),'CBSA Walk Groupings'!$A$5,
IF(J286&gt;'CBSA Walk Groupings'!$B$5,'CBSA Walk Groupings'!$A$6,"")))))</f>
        <v>4</v>
      </c>
      <c r="M286" s="72">
        <v>0</v>
      </c>
      <c r="N286" s="72">
        <v>6</v>
      </c>
    </row>
    <row r="287" spans="1:14" x14ac:dyDescent="0.25">
      <c r="A287" t="str">
        <f t="shared" si="4"/>
        <v>Capital Region Transportation Planning Agency_2013</v>
      </c>
      <c r="B287" t="s">
        <v>179</v>
      </c>
      <c r="C287" s="49" t="s">
        <v>136</v>
      </c>
      <c r="D287">
        <v>2013</v>
      </c>
      <c r="E287" s="45">
        <v>369173.71259325533</v>
      </c>
      <c r="F287" s="50">
        <v>168157.54681223046</v>
      </c>
      <c r="G287" s="46">
        <v>875.00212985532755</v>
      </c>
      <c r="H287" s="46">
        <v>3192.2963669255364</v>
      </c>
      <c r="I287" s="47">
        <v>0.52034663114607638</v>
      </c>
      <c r="J287" s="47">
        <v>1.8983961335319348</v>
      </c>
      <c r="K287" s="48">
        <f>IF(I287&lt;='CBSA Bike Groupings'!$B$2,'CBSA Bike Groupings'!$A$2,
IF(AND(I287&lt;='CBSA Bike Groupings'!$B$3,I287&gt;'CBSA Bike Groupings'!$B$2),'CBSA Bike Groupings'!$A$3,
IF(AND(I287&lt;='CBSA Bike Groupings'!$B$4,I287&gt;'CBSA Bike Groupings'!$B$3),'CBSA Bike Groupings'!$A$4,
IF(AND(I287&lt;='CBSA Bike Groupings'!$B$5,I287&gt;'CBSA Bike Groupings'!$B$4),'CBSA Bike Groupings'!$A$5,
IF(I287&gt;'CBSA Bike Groupings'!$B$5,'CBSA Bike Groupings'!$A$6,"")))))</f>
        <v>3</v>
      </c>
      <c r="L287" s="48">
        <f>IF(J287&lt;='CBSA Walk Groupings'!$B$2,'CBSA Walk Groupings'!$A$2,
IF(AND(J287&lt;='CBSA Walk Groupings'!$B$3,J287&gt;'CBSA Walk Groupings'!$B$2),'CBSA Walk Groupings'!$A$3,
IF(AND(J287&lt;='CBSA Walk Groupings'!$B$4,J287&gt;'CBSA Walk Groupings'!$B$3),'CBSA Walk Groupings'!$A$4,
IF(AND(J287&lt;='CBSA Walk Groupings'!$B$5,J287&gt;'CBSA Walk Groupings'!$B$4),'CBSA Walk Groupings'!$A$5,
IF(J287&gt;'CBSA Walk Groupings'!$B$5,'CBSA Walk Groupings'!$A$6,"")))))</f>
        <v>3</v>
      </c>
      <c r="M287" s="72">
        <v>0</v>
      </c>
      <c r="N287" s="72">
        <v>11</v>
      </c>
    </row>
    <row r="288" spans="1:14" x14ac:dyDescent="0.25">
      <c r="A288" t="str">
        <f t="shared" si="4"/>
        <v>Capital Region Transportation Planning Agency_2014</v>
      </c>
      <c r="B288" t="s">
        <v>179</v>
      </c>
      <c r="C288" s="49" t="s">
        <v>136</v>
      </c>
      <c r="D288">
        <v>2014</v>
      </c>
      <c r="E288" s="45">
        <v>371459.73647761607</v>
      </c>
      <c r="F288" s="50">
        <v>168388.2583636583</v>
      </c>
      <c r="G288" s="46">
        <v>739.00142284944843</v>
      </c>
      <c r="H288" s="46">
        <v>3379.2496321052517</v>
      </c>
      <c r="I288" s="47">
        <v>0.43886754933557787</v>
      </c>
      <c r="J288" s="47">
        <v>2.0068202290015278</v>
      </c>
      <c r="K288" s="48">
        <f>IF(I288&lt;='CBSA Bike Groupings'!$B$2,'CBSA Bike Groupings'!$A$2,
IF(AND(I288&lt;='CBSA Bike Groupings'!$B$3,I288&gt;'CBSA Bike Groupings'!$B$2),'CBSA Bike Groupings'!$A$3,
IF(AND(I288&lt;='CBSA Bike Groupings'!$B$4,I288&gt;'CBSA Bike Groupings'!$B$3),'CBSA Bike Groupings'!$A$4,
IF(AND(I288&lt;='CBSA Bike Groupings'!$B$5,I288&gt;'CBSA Bike Groupings'!$B$4),'CBSA Bike Groupings'!$A$5,
IF(I288&gt;'CBSA Bike Groupings'!$B$5,'CBSA Bike Groupings'!$A$6,"")))))</f>
        <v>3</v>
      </c>
      <c r="L288" s="48">
        <f>IF(J288&lt;='CBSA Walk Groupings'!$B$2,'CBSA Walk Groupings'!$A$2,
IF(AND(J288&lt;='CBSA Walk Groupings'!$B$3,J288&gt;'CBSA Walk Groupings'!$B$2),'CBSA Walk Groupings'!$A$3,
IF(AND(J288&lt;='CBSA Walk Groupings'!$B$4,J288&gt;'CBSA Walk Groupings'!$B$3),'CBSA Walk Groupings'!$A$4,
IF(AND(J288&lt;='CBSA Walk Groupings'!$B$5,J288&gt;'CBSA Walk Groupings'!$B$4),'CBSA Walk Groupings'!$A$5,
IF(J288&gt;'CBSA Walk Groupings'!$B$5,'CBSA Walk Groupings'!$A$6,"")))))</f>
        <v>3</v>
      </c>
      <c r="M288" s="72">
        <v>0</v>
      </c>
      <c r="N288" s="72">
        <v>6</v>
      </c>
    </row>
    <row r="289" spans="1:14" x14ac:dyDescent="0.25">
      <c r="A289" t="str">
        <f t="shared" si="4"/>
        <v>Capital Region Transportation Planning Agency_2015</v>
      </c>
      <c r="B289" t="s">
        <v>179</v>
      </c>
      <c r="C289" s="49" t="s">
        <v>136</v>
      </c>
      <c r="D289">
        <v>2015</v>
      </c>
      <c r="E289" s="45">
        <v>373041.72254508914</v>
      </c>
      <c r="F289" s="50">
        <v>171468.03935043837</v>
      </c>
      <c r="G289" s="46">
        <v>821.00172625133609</v>
      </c>
      <c r="H289" s="46">
        <v>3563.8667842505242</v>
      </c>
      <c r="I289" s="47">
        <v>0.47880743802838449</v>
      </c>
      <c r="J289" s="47">
        <v>2.0784437716505639</v>
      </c>
      <c r="K289" s="48">
        <f>IF(I289&lt;='CBSA Bike Groupings'!$B$2,'CBSA Bike Groupings'!$A$2,
IF(AND(I289&lt;='CBSA Bike Groupings'!$B$3,I289&gt;'CBSA Bike Groupings'!$B$2),'CBSA Bike Groupings'!$A$3,
IF(AND(I289&lt;='CBSA Bike Groupings'!$B$4,I289&gt;'CBSA Bike Groupings'!$B$3),'CBSA Bike Groupings'!$A$4,
IF(AND(I289&lt;='CBSA Bike Groupings'!$B$5,I289&gt;'CBSA Bike Groupings'!$B$4),'CBSA Bike Groupings'!$A$5,
IF(I289&gt;'CBSA Bike Groupings'!$B$5,'CBSA Bike Groupings'!$A$6,"")))))</f>
        <v>3</v>
      </c>
      <c r="L289" s="48">
        <f>IF(J289&lt;='CBSA Walk Groupings'!$B$2,'CBSA Walk Groupings'!$A$2,
IF(AND(J289&lt;='CBSA Walk Groupings'!$B$3,J289&gt;'CBSA Walk Groupings'!$B$2),'CBSA Walk Groupings'!$A$3,
IF(AND(J289&lt;='CBSA Walk Groupings'!$B$4,J289&gt;'CBSA Walk Groupings'!$B$3),'CBSA Walk Groupings'!$A$4,
IF(AND(J289&lt;='CBSA Walk Groupings'!$B$5,J289&gt;'CBSA Walk Groupings'!$B$4),'CBSA Walk Groupings'!$A$5,
IF(J289&gt;'CBSA Walk Groupings'!$B$5,'CBSA Walk Groupings'!$A$6,"")))))</f>
        <v>3</v>
      </c>
      <c r="M289" s="72">
        <v>3</v>
      </c>
      <c r="N289" s="72">
        <v>11</v>
      </c>
    </row>
    <row r="290" spans="1:14" x14ac:dyDescent="0.25">
      <c r="A290" t="str">
        <f t="shared" si="4"/>
        <v>Capital Region Transportation Planning Agency_2016</v>
      </c>
      <c r="B290" t="s">
        <v>179</v>
      </c>
      <c r="C290" s="49" t="s">
        <v>136</v>
      </c>
      <c r="D290">
        <v>2016</v>
      </c>
      <c r="E290" s="45">
        <v>374715.57820312143</v>
      </c>
      <c r="F290" s="50">
        <v>172992.59899842166</v>
      </c>
      <c r="G290" s="46">
        <v>908.60519009656014</v>
      </c>
      <c r="H290" s="46">
        <v>3500.2496840652079</v>
      </c>
      <c r="I290" s="47">
        <v>0.52522778162599315</v>
      </c>
      <c r="J290" s="47">
        <v>2.0233522730629323</v>
      </c>
      <c r="K290" s="48">
        <f>IF(I290&lt;='CBSA Bike Groupings'!$B$2,'CBSA Bike Groupings'!$A$2,
IF(AND(I290&lt;='CBSA Bike Groupings'!$B$3,I290&gt;'CBSA Bike Groupings'!$B$2),'CBSA Bike Groupings'!$A$3,
IF(AND(I290&lt;='CBSA Bike Groupings'!$B$4,I290&gt;'CBSA Bike Groupings'!$B$3),'CBSA Bike Groupings'!$A$4,
IF(AND(I290&lt;='CBSA Bike Groupings'!$B$5,I290&gt;'CBSA Bike Groupings'!$B$4),'CBSA Bike Groupings'!$A$5,
IF(I290&gt;'CBSA Bike Groupings'!$B$5,'CBSA Bike Groupings'!$A$6,"")))))</f>
        <v>3</v>
      </c>
      <c r="L290" s="48">
        <f>IF(J290&lt;='CBSA Walk Groupings'!$B$2,'CBSA Walk Groupings'!$A$2,
IF(AND(J290&lt;='CBSA Walk Groupings'!$B$3,J290&gt;'CBSA Walk Groupings'!$B$2),'CBSA Walk Groupings'!$A$3,
IF(AND(J290&lt;='CBSA Walk Groupings'!$B$4,J290&gt;'CBSA Walk Groupings'!$B$3),'CBSA Walk Groupings'!$A$4,
IF(AND(J290&lt;='CBSA Walk Groupings'!$B$5,J290&gt;'CBSA Walk Groupings'!$B$4),'CBSA Walk Groupings'!$A$5,
IF(J290&gt;'CBSA Walk Groupings'!$B$5,'CBSA Walk Groupings'!$A$6,"")))))</f>
        <v>3</v>
      </c>
      <c r="M290" s="72">
        <v>0</v>
      </c>
      <c r="N290" s="72">
        <v>9</v>
      </c>
    </row>
    <row r="291" spans="1:14" x14ac:dyDescent="0.25">
      <c r="A291" t="str">
        <f t="shared" si="4"/>
        <v>Capital Region Transportation Planning Agency_2017</v>
      </c>
      <c r="B291" t="s">
        <v>179</v>
      </c>
      <c r="C291" s="49" t="s">
        <v>136</v>
      </c>
      <c r="D291">
        <v>2017</v>
      </c>
      <c r="E291" s="45">
        <v>376072</v>
      </c>
      <c r="F291" s="50">
        <v>174843</v>
      </c>
      <c r="G291" s="46">
        <v>980</v>
      </c>
      <c r="H291" s="46">
        <v>3674</v>
      </c>
      <c r="I291" s="47">
        <f>(G291/$F291)*100</f>
        <v>0.56050285112929887</v>
      </c>
      <c r="J291" s="47">
        <f>(H291/$F291)*100</f>
        <v>2.1013137500500449</v>
      </c>
      <c r="K291" s="48">
        <f>IF(I291&lt;='CBSA Bike Groupings'!$B$2,'CBSA Bike Groupings'!$A$2,
IF(AND(I291&lt;='CBSA Bike Groupings'!$B$3,I291&gt;'CBSA Bike Groupings'!$B$2),'CBSA Bike Groupings'!$A$3,
IF(AND(I291&lt;='CBSA Bike Groupings'!$B$4,I291&gt;'CBSA Bike Groupings'!$B$3),'CBSA Bike Groupings'!$A$4,
IF(AND(I291&lt;='CBSA Bike Groupings'!$B$5,I291&gt;'CBSA Bike Groupings'!$B$4),'CBSA Bike Groupings'!$A$5,
IF(I291&gt;'CBSA Bike Groupings'!$B$5,'CBSA Bike Groupings'!$A$6,"")))))</f>
        <v>3</v>
      </c>
      <c r="L291" s="48">
        <f>IF(J291&lt;='CBSA Walk Groupings'!$B$2,'CBSA Walk Groupings'!$A$2,
IF(AND(J291&lt;='CBSA Walk Groupings'!$B$3,J291&gt;'CBSA Walk Groupings'!$B$2),'CBSA Walk Groupings'!$A$3,
IF(AND(J291&lt;='CBSA Walk Groupings'!$B$4,J291&gt;'CBSA Walk Groupings'!$B$3),'CBSA Walk Groupings'!$A$4,
IF(AND(J291&lt;='CBSA Walk Groupings'!$B$5,J291&gt;'CBSA Walk Groupings'!$B$4),'CBSA Walk Groupings'!$A$5,
IF(J291&gt;'CBSA Walk Groupings'!$B$5,'CBSA Walk Groupings'!$A$6,"")))))</f>
        <v>3</v>
      </c>
      <c r="M291" s="72">
        <v>2</v>
      </c>
      <c r="N291" s="72">
        <v>8</v>
      </c>
    </row>
    <row r="292" spans="1:14" x14ac:dyDescent="0.25">
      <c r="A292" t="str">
        <f t="shared" si="4"/>
        <v>Capital Regional Planning Commission_2013</v>
      </c>
      <c r="B292" t="s">
        <v>180</v>
      </c>
      <c r="C292" s="49" t="s">
        <v>104</v>
      </c>
      <c r="D292">
        <v>2013</v>
      </c>
      <c r="E292" s="45">
        <v>664478.58478962339</v>
      </c>
      <c r="F292" s="50">
        <v>312460.39769003185</v>
      </c>
      <c r="G292" s="46">
        <v>1040.0074249990462</v>
      </c>
      <c r="H292" s="46">
        <v>5572.7029539087562</v>
      </c>
      <c r="I292" s="47">
        <v>0.33284455652225031</v>
      </c>
      <c r="J292" s="47">
        <v>1.7834909624089419</v>
      </c>
      <c r="K292" s="48">
        <f>IF(I292&lt;='CBSA Bike Groupings'!$B$2,'CBSA Bike Groupings'!$A$2,
IF(AND(I292&lt;='CBSA Bike Groupings'!$B$3,I292&gt;'CBSA Bike Groupings'!$B$2),'CBSA Bike Groupings'!$A$3,
IF(AND(I292&lt;='CBSA Bike Groupings'!$B$4,I292&gt;'CBSA Bike Groupings'!$B$3),'CBSA Bike Groupings'!$A$4,
IF(AND(I292&lt;='CBSA Bike Groupings'!$B$5,I292&gt;'CBSA Bike Groupings'!$B$4),'CBSA Bike Groupings'!$A$5,
IF(I292&gt;'CBSA Bike Groupings'!$B$5,'CBSA Bike Groupings'!$A$6,"")))))</f>
        <v>2</v>
      </c>
      <c r="L292" s="48">
        <f>IF(J292&lt;='CBSA Walk Groupings'!$B$2,'CBSA Walk Groupings'!$A$2,
IF(AND(J292&lt;='CBSA Walk Groupings'!$B$3,J292&gt;'CBSA Walk Groupings'!$B$2),'CBSA Walk Groupings'!$A$3,
IF(AND(J292&lt;='CBSA Walk Groupings'!$B$4,J292&gt;'CBSA Walk Groupings'!$B$3),'CBSA Walk Groupings'!$A$4,
IF(AND(J292&lt;='CBSA Walk Groupings'!$B$5,J292&gt;'CBSA Walk Groupings'!$B$4),'CBSA Walk Groupings'!$A$5,
IF(J292&gt;'CBSA Walk Groupings'!$B$5,'CBSA Walk Groupings'!$A$6,"")))))</f>
        <v>2</v>
      </c>
      <c r="M292" s="72">
        <v>0</v>
      </c>
      <c r="N292" s="72">
        <v>15</v>
      </c>
    </row>
    <row r="293" spans="1:14" x14ac:dyDescent="0.25">
      <c r="A293" t="str">
        <f t="shared" si="4"/>
        <v>Capital Regional Planning Commission_2014</v>
      </c>
      <c r="B293" t="s">
        <v>180</v>
      </c>
      <c r="C293" s="49" t="s">
        <v>104</v>
      </c>
      <c r="D293">
        <v>2014</v>
      </c>
      <c r="E293" s="45">
        <v>670599.97878652078</v>
      </c>
      <c r="F293" s="50">
        <v>314902.50918938708</v>
      </c>
      <c r="G293" s="46">
        <v>900.81044746716873</v>
      </c>
      <c r="H293" s="46">
        <v>5406.4544863284555</v>
      </c>
      <c r="I293" s="47">
        <v>0.28606010469272186</v>
      </c>
      <c r="J293" s="47">
        <v>1.7168661184204577</v>
      </c>
      <c r="K293" s="48">
        <f>IF(I293&lt;='CBSA Bike Groupings'!$B$2,'CBSA Bike Groupings'!$A$2,
IF(AND(I293&lt;='CBSA Bike Groupings'!$B$3,I293&gt;'CBSA Bike Groupings'!$B$2),'CBSA Bike Groupings'!$A$3,
IF(AND(I293&lt;='CBSA Bike Groupings'!$B$4,I293&gt;'CBSA Bike Groupings'!$B$3),'CBSA Bike Groupings'!$A$4,
IF(AND(I293&lt;='CBSA Bike Groupings'!$B$5,I293&gt;'CBSA Bike Groupings'!$B$4),'CBSA Bike Groupings'!$A$5,
IF(I293&gt;'CBSA Bike Groupings'!$B$5,'CBSA Bike Groupings'!$A$6,"")))))</f>
        <v>2</v>
      </c>
      <c r="L293" s="48">
        <f>IF(J293&lt;='CBSA Walk Groupings'!$B$2,'CBSA Walk Groupings'!$A$2,
IF(AND(J293&lt;='CBSA Walk Groupings'!$B$3,J293&gt;'CBSA Walk Groupings'!$B$2),'CBSA Walk Groupings'!$A$3,
IF(AND(J293&lt;='CBSA Walk Groupings'!$B$4,J293&gt;'CBSA Walk Groupings'!$B$3),'CBSA Walk Groupings'!$A$4,
IF(AND(J293&lt;='CBSA Walk Groupings'!$B$5,J293&gt;'CBSA Walk Groupings'!$B$4),'CBSA Walk Groupings'!$A$5,
IF(J293&gt;'CBSA Walk Groupings'!$B$5,'CBSA Walk Groupings'!$A$6,"")))))</f>
        <v>2</v>
      </c>
      <c r="M293" s="72">
        <v>1</v>
      </c>
      <c r="N293" s="72">
        <v>16</v>
      </c>
    </row>
    <row r="294" spans="1:14" x14ac:dyDescent="0.25">
      <c r="A294" t="str">
        <f t="shared" si="4"/>
        <v>Capital Regional Planning Commission_2015</v>
      </c>
      <c r="B294" t="s">
        <v>180</v>
      </c>
      <c r="C294" s="49" t="s">
        <v>104</v>
      </c>
      <c r="D294">
        <v>2015</v>
      </c>
      <c r="E294" s="45">
        <v>675899.5483592879</v>
      </c>
      <c r="F294" s="50">
        <v>319440.03477776499</v>
      </c>
      <c r="G294" s="46">
        <v>919.7361906980567</v>
      </c>
      <c r="H294" s="46">
        <v>5598.7737977079896</v>
      </c>
      <c r="I294" s="47">
        <v>0.28792139073548462</v>
      </c>
      <c r="J294" s="47">
        <v>1.7526838179826354</v>
      </c>
      <c r="K294" s="48">
        <f>IF(I294&lt;='CBSA Bike Groupings'!$B$2,'CBSA Bike Groupings'!$A$2,
IF(AND(I294&lt;='CBSA Bike Groupings'!$B$3,I294&gt;'CBSA Bike Groupings'!$B$2),'CBSA Bike Groupings'!$A$3,
IF(AND(I294&lt;='CBSA Bike Groupings'!$B$4,I294&gt;'CBSA Bike Groupings'!$B$3),'CBSA Bike Groupings'!$A$4,
IF(AND(I294&lt;='CBSA Bike Groupings'!$B$5,I294&gt;'CBSA Bike Groupings'!$B$4),'CBSA Bike Groupings'!$A$5,
IF(I294&gt;'CBSA Bike Groupings'!$B$5,'CBSA Bike Groupings'!$A$6,"")))))</f>
        <v>2</v>
      </c>
      <c r="L294" s="48">
        <f>IF(J294&lt;='CBSA Walk Groupings'!$B$2,'CBSA Walk Groupings'!$A$2,
IF(AND(J294&lt;='CBSA Walk Groupings'!$B$3,J294&gt;'CBSA Walk Groupings'!$B$2),'CBSA Walk Groupings'!$A$3,
IF(AND(J294&lt;='CBSA Walk Groupings'!$B$4,J294&gt;'CBSA Walk Groupings'!$B$3),'CBSA Walk Groupings'!$A$4,
IF(AND(J294&lt;='CBSA Walk Groupings'!$B$5,J294&gt;'CBSA Walk Groupings'!$B$4),'CBSA Walk Groupings'!$A$5,
IF(J294&gt;'CBSA Walk Groupings'!$B$5,'CBSA Walk Groupings'!$A$6,"")))))</f>
        <v>2</v>
      </c>
      <c r="M294" s="72">
        <v>6</v>
      </c>
      <c r="N294" s="72">
        <v>11</v>
      </c>
    </row>
    <row r="295" spans="1:14" x14ac:dyDescent="0.25">
      <c r="A295" t="str">
        <f t="shared" si="4"/>
        <v>Capital Regional Planning Commission_2016</v>
      </c>
      <c r="B295" t="s">
        <v>180</v>
      </c>
      <c r="C295" s="49" t="s">
        <v>104</v>
      </c>
      <c r="D295">
        <v>2016</v>
      </c>
      <c r="E295" s="45">
        <v>681069.09425883589</v>
      </c>
      <c r="F295" s="50">
        <v>321995.6958635248</v>
      </c>
      <c r="G295" s="46">
        <v>892.06528070545073</v>
      </c>
      <c r="H295" s="46">
        <v>4867.66411630333</v>
      </c>
      <c r="I295" s="47">
        <v>0.27704261024766774</v>
      </c>
      <c r="J295" s="47">
        <v>1.5117171374757907</v>
      </c>
      <c r="K295" s="48">
        <f>IF(I295&lt;='CBSA Bike Groupings'!$B$2,'CBSA Bike Groupings'!$A$2,
IF(AND(I295&lt;='CBSA Bike Groupings'!$B$3,I295&gt;'CBSA Bike Groupings'!$B$2),'CBSA Bike Groupings'!$A$3,
IF(AND(I295&lt;='CBSA Bike Groupings'!$B$4,I295&gt;'CBSA Bike Groupings'!$B$3),'CBSA Bike Groupings'!$A$4,
IF(AND(I295&lt;='CBSA Bike Groupings'!$B$5,I295&gt;'CBSA Bike Groupings'!$B$4),'CBSA Bike Groupings'!$A$5,
IF(I295&gt;'CBSA Bike Groupings'!$B$5,'CBSA Bike Groupings'!$A$6,"")))))</f>
        <v>2</v>
      </c>
      <c r="L295" s="48">
        <f>IF(J295&lt;='CBSA Walk Groupings'!$B$2,'CBSA Walk Groupings'!$A$2,
IF(AND(J295&lt;='CBSA Walk Groupings'!$B$3,J295&gt;'CBSA Walk Groupings'!$B$2),'CBSA Walk Groupings'!$A$3,
IF(AND(J295&lt;='CBSA Walk Groupings'!$B$4,J295&gt;'CBSA Walk Groupings'!$B$3),'CBSA Walk Groupings'!$A$4,
IF(AND(J295&lt;='CBSA Walk Groupings'!$B$5,J295&gt;'CBSA Walk Groupings'!$B$4),'CBSA Walk Groupings'!$A$5,
IF(J295&gt;'CBSA Walk Groupings'!$B$5,'CBSA Walk Groupings'!$A$6,"")))))</f>
        <v>2</v>
      </c>
      <c r="M295" s="72">
        <v>4</v>
      </c>
      <c r="N295" s="72">
        <v>25</v>
      </c>
    </row>
    <row r="296" spans="1:14" x14ac:dyDescent="0.25">
      <c r="A296" t="str">
        <f t="shared" si="4"/>
        <v>Capital Regional Planning Commission_2017</v>
      </c>
      <c r="B296" t="s">
        <v>180</v>
      </c>
      <c r="C296" s="49" t="s">
        <v>104</v>
      </c>
      <c r="D296">
        <v>2017</v>
      </c>
      <c r="E296" s="45">
        <v>686091</v>
      </c>
      <c r="F296" s="50">
        <v>324426</v>
      </c>
      <c r="G296" s="46">
        <v>949</v>
      </c>
      <c r="H296" s="46">
        <v>4307</v>
      </c>
      <c r="I296" s="47">
        <f>(G296/$F296)*100</f>
        <v>0.29251662937002587</v>
      </c>
      <c r="J296" s="47">
        <f>(H296/$F296)*100</f>
        <v>1.3275754717562711</v>
      </c>
      <c r="K296" s="48">
        <f>IF(I296&lt;='CBSA Bike Groupings'!$B$2,'CBSA Bike Groupings'!$A$2,
IF(AND(I296&lt;='CBSA Bike Groupings'!$B$3,I296&gt;'CBSA Bike Groupings'!$B$2),'CBSA Bike Groupings'!$A$3,
IF(AND(I296&lt;='CBSA Bike Groupings'!$B$4,I296&gt;'CBSA Bike Groupings'!$B$3),'CBSA Bike Groupings'!$A$4,
IF(AND(I296&lt;='CBSA Bike Groupings'!$B$5,I296&gt;'CBSA Bike Groupings'!$B$4),'CBSA Bike Groupings'!$A$5,
IF(I296&gt;'CBSA Bike Groupings'!$B$5,'CBSA Bike Groupings'!$A$6,"")))))</f>
        <v>2</v>
      </c>
      <c r="L296" s="48">
        <f>IF(J296&lt;='CBSA Walk Groupings'!$B$2,'CBSA Walk Groupings'!$A$2,
IF(AND(J296&lt;='CBSA Walk Groupings'!$B$3,J296&gt;'CBSA Walk Groupings'!$B$2),'CBSA Walk Groupings'!$A$3,
IF(AND(J296&lt;='CBSA Walk Groupings'!$B$4,J296&gt;'CBSA Walk Groupings'!$B$3),'CBSA Walk Groupings'!$A$4,
IF(AND(J296&lt;='CBSA Walk Groupings'!$B$5,J296&gt;'CBSA Walk Groupings'!$B$4),'CBSA Walk Groupings'!$A$5,
IF(J296&gt;'CBSA Walk Groupings'!$B$5,'CBSA Walk Groupings'!$A$6,"")))))</f>
        <v>2</v>
      </c>
      <c r="M296" s="72">
        <v>4</v>
      </c>
      <c r="N296" s="72">
        <v>18</v>
      </c>
    </row>
    <row r="297" spans="1:14" x14ac:dyDescent="0.25">
      <c r="A297" t="str">
        <f t="shared" si="4"/>
        <v>Carson Area Metropolitan Planning Organization_2013</v>
      </c>
      <c r="B297" t="s">
        <v>181</v>
      </c>
      <c r="C297" s="49" t="s">
        <v>182</v>
      </c>
      <c r="D297">
        <v>2013</v>
      </c>
      <c r="E297" s="45">
        <v>74907.334769801906</v>
      </c>
      <c r="F297" s="50">
        <v>30837.65206865365</v>
      </c>
      <c r="G297" s="46">
        <v>309.83764806507895</v>
      </c>
      <c r="H297" s="46">
        <v>471.74465053446846</v>
      </c>
      <c r="I297" s="47">
        <v>1.0047381278421896</v>
      </c>
      <c r="J297" s="47">
        <v>1.5297683801744266</v>
      </c>
      <c r="K297" s="48">
        <f>IF(I297&lt;='CBSA Bike Groupings'!$B$2,'CBSA Bike Groupings'!$A$2,
IF(AND(I297&lt;='CBSA Bike Groupings'!$B$3,I297&gt;'CBSA Bike Groupings'!$B$2),'CBSA Bike Groupings'!$A$3,
IF(AND(I297&lt;='CBSA Bike Groupings'!$B$4,I297&gt;'CBSA Bike Groupings'!$B$3),'CBSA Bike Groupings'!$A$4,
IF(AND(I297&lt;='CBSA Bike Groupings'!$B$5,I297&gt;'CBSA Bike Groupings'!$B$4),'CBSA Bike Groupings'!$A$5,
IF(I297&gt;'CBSA Bike Groupings'!$B$5,'CBSA Bike Groupings'!$A$6,"")))))</f>
        <v>5</v>
      </c>
      <c r="L297" s="48">
        <f>IF(J297&lt;='CBSA Walk Groupings'!$B$2,'CBSA Walk Groupings'!$A$2,
IF(AND(J297&lt;='CBSA Walk Groupings'!$B$3,J297&gt;'CBSA Walk Groupings'!$B$2),'CBSA Walk Groupings'!$A$3,
IF(AND(J297&lt;='CBSA Walk Groupings'!$B$4,J297&gt;'CBSA Walk Groupings'!$B$3),'CBSA Walk Groupings'!$A$4,
IF(AND(J297&lt;='CBSA Walk Groupings'!$B$5,J297&gt;'CBSA Walk Groupings'!$B$4),'CBSA Walk Groupings'!$A$5,
IF(J297&gt;'CBSA Walk Groupings'!$B$5,'CBSA Walk Groupings'!$A$6,"")))))</f>
        <v>2</v>
      </c>
      <c r="M297" s="72">
        <v>0</v>
      </c>
      <c r="N297" s="72">
        <v>2</v>
      </c>
    </row>
    <row r="298" spans="1:14" x14ac:dyDescent="0.25">
      <c r="A298" t="str">
        <f t="shared" si="4"/>
        <v>Carson Area Metropolitan Planning Organization_2014</v>
      </c>
      <c r="B298" t="s">
        <v>181</v>
      </c>
      <c r="C298" s="49" t="s">
        <v>182</v>
      </c>
      <c r="D298">
        <v>2014</v>
      </c>
      <c r="E298" s="45">
        <v>74720.309179626143</v>
      </c>
      <c r="F298" s="50">
        <v>31355.788375320008</v>
      </c>
      <c r="G298" s="46">
        <v>384.12927533543598</v>
      </c>
      <c r="H298" s="46">
        <v>603.46514356476473</v>
      </c>
      <c r="I298" s="47">
        <v>1.225066551468954</v>
      </c>
      <c r="J298" s="47">
        <v>1.9245733398294946</v>
      </c>
      <c r="K298" s="48">
        <f>IF(I298&lt;='CBSA Bike Groupings'!$B$2,'CBSA Bike Groupings'!$A$2,
IF(AND(I298&lt;='CBSA Bike Groupings'!$B$3,I298&gt;'CBSA Bike Groupings'!$B$2),'CBSA Bike Groupings'!$A$3,
IF(AND(I298&lt;='CBSA Bike Groupings'!$B$4,I298&gt;'CBSA Bike Groupings'!$B$3),'CBSA Bike Groupings'!$A$4,
IF(AND(I298&lt;='CBSA Bike Groupings'!$B$5,I298&gt;'CBSA Bike Groupings'!$B$4),'CBSA Bike Groupings'!$A$5,
IF(I298&gt;'CBSA Bike Groupings'!$B$5,'CBSA Bike Groupings'!$A$6,"")))))</f>
        <v>5</v>
      </c>
      <c r="L298" s="48">
        <f>IF(J298&lt;='CBSA Walk Groupings'!$B$2,'CBSA Walk Groupings'!$A$2,
IF(AND(J298&lt;='CBSA Walk Groupings'!$B$3,J298&gt;'CBSA Walk Groupings'!$B$2),'CBSA Walk Groupings'!$A$3,
IF(AND(J298&lt;='CBSA Walk Groupings'!$B$4,J298&gt;'CBSA Walk Groupings'!$B$3),'CBSA Walk Groupings'!$A$4,
IF(AND(J298&lt;='CBSA Walk Groupings'!$B$5,J298&gt;'CBSA Walk Groupings'!$B$4),'CBSA Walk Groupings'!$A$5,
IF(J298&gt;'CBSA Walk Groupings'!$B$5,'CBSA Walk Groupings'!$A$6,"")))))</f>
        <v>3</v>
      </c>
      <c r="M298" s="72">
        <v>0</v>
      </c>
      <c r="N298" s="72">
        <v>1</v>
      </c>
    </row>
    <row r="299" spans="1:14" x14ac:dyDescent="0.25">
      <c r="A299" t="str">
        <f t="shared" si="4"/>
        <v>Carson Area Metropolitan Planning Organization_2015</v>
      </c>
      <c r="B299" t="s">
        <v>181</v>
      </c>
      <c r="C299" s="49" t="s">
        <v>182</v>
      </c>
      <c r="D299">
        <v>2015</v>
      </c>
      <c r="E299" s="45">
        <v>75063.441848089598</v>
      </c>
      <c r="F299" s="50">
        <v>32175.098429892641</v>
      </c>
      <c r="G299" s="46">
        <v>373.9318738564391</v>
      </c>
      <c r="H299" s="46">
        <v>758.31282201684337</v>
      </c>
      <c r="I299" s="47">
        <v>1.1621778707879056</v>
      </c>
      <c r="J299" s="47">
        <v>2.3568313976386293</v>
      </c>
      <c r="K299" s="48">
        <f>IF(I299&lt;='CBSA Bike Groupings'!$B$2,'CBSA Bike Groupings'!$A$2,
IF(AND(I299&lt;='CBSA Bike Groupings'!$B$3,I299&gt;'CBSA Bike Groupings'!$B$2),'CBSA Bike Groupings'!$A$3,
IF(AND(I299&lt;='CBSA Bike Groupings'!$B$4,I299&gt;'CBSA Bike Groupings'!$B$3),'CBSA Bike Groupings'!$A$4,
IF(AND(I299&lt;='CBSA Bike Groupings'!$B$5,I299&gt;'CBSA Bike Groupings'!$B$4),'CBSA Bike Groupings'!$A$5,
IF(I299&gt;'CBSA Bike Groupings'!$B$5,'CBSA Bike Groupings'!$A$6,"")))))</f>
        <v>5</v>
      </c>
      <c r="L299" s="48">
        <f>IF(J299&lt;='CBSA Walk Groupings'!$B$2,'CBSA Walk Groupings'!$A$2,
IF(AND(J299&lt;='CBSA Walk Groupings'!$B$3,J299&gt;'CBSA Walk Groupings'!$B$2),'CBSA Walk Groupings'!$A$3,
IF(AND(J299&lt;='CBSA Walk Groupings'!$B$4,J299&gt;'CBSA Walk Groupings'!$B$3),'CBSA Walk Groupings'!$A$4,
IF(AND(J299&lt;='CBSA Walk Groupings'!$B$5,J299&gt;'CBSA Walk Groupings'!$B$4),'CBSA Walk Groupings'!$A$5,
IF(J299&gt;'CBSA Walk Groupings'!$B$5,'CBSA Walk Groupings'!$A$6,"")))))</f>
        <v>4</v>
      </c>
      <c r="M299" s="72">
        <v>0</v>
      </c>
      <c r="N299" s="72">
        <v>1</v>
      </c>
    </row>
    <row r="300" spans="1:14" x14ac:dyDescent="0.25">
      <c r="A300" t="str">
        <f t="shared" si="4"/>
        <v>Carson Area Metropolitan Planning Organization_2016</v>
      </c>
      <c r="B300" t="s">
        <v>181</v>
      </c>
      <c r="C300" s="49" t="s">
        <v>182</v>
      </c>
      <c r="D300">
        <v>2016</v>
      </c>
      <c r="E300" s="45">
        <v>75191.381494598521</v>
      </c>
      <c r="F300" s="50">
        <v>32740.322814933737</v>
      </c>
      <c r="G300" s="46">
        <v>308.16108528752488</v>
      </c>
      <c r="H300" s="46">
        <v>744.19687764724711</v>
      </c>
      <c r="I300" s="47">
        <v>0.94122799897062825</v>
      </c>
      <c r="J300" s="47">
        <v>2.2730285277083433</v>
      </c>
      <c r="K300" s="48">
        <f>IF(I300&lt;='CBSA Bike Groupings'!$B$2,'CBSA Bike Groupings'!$A$2,
IF(AND(I300&lt;='CBSA Bike Groupings'!$B$3,I300&gt;'CBSA Bike Groupings'!$B$2),'CBSA Bike Groupings'!$A$3,
IF(AND(I300&lt;='CBSA Bike Groupings'!$B$4,I300&gt;'CBSA Bike Groupings'!$B$3),'CBSA Bike Groupings'!$A$4,
IF(AND(I300&lt;='CBSA Bike Groupings'!$B$5,I300&gt;'CBSA Bike Groupings'!$B$4),'CBSA Bike Groupings'!$A$5,
IF(I300&gt;'CBSA Bike Groupings'!$B$5,'CBSA Bike Groupings'!$A$6,"")))))</f>
        <v>5</v>
      </c>
      <c r="L300" s="48">
        <f>IF(J300&lt;='CBSA Walk Groupings'!$B$2,'CBSA Walk Groupings'!$A$2,
IF(AND(J300&lt;='CBSA Walk Groupings'!$B$3,J300&gt;'CBSA Walk Groupings'!$B$2),'CBSA Walk Groupings'!$A$3,
IF(AND(J300&lt;='CBSA Walk Groupings'!$B$4,J300&gt;'CBSA Walk Groupings'!$B$3),'CBSA Walk Groupings'!$A$4,
IF(AND(J300&lt;='CBSA Walk Groupings'!$B$5,J300&gt;'CBSA Walk Groupings'!$B$4),'CBSA Walk Groupings'!$A$5,
IF(J300&gt;'CBSA Walk Groupings'!$B$5,'CBSA Walk Groupings'!$A$6,"")))))</f>
        <v>3</v>
      </c>
      <c r="M300" s="72">
        <v>0</v>
      </c>
      <c r="N300" s="72">
        <v>4</v>
      </c>
    </row>
    <row r="301" spans="1:14" x14ac:dyDescent="0.25">
      <c r="A301" t="str">
        <f t="shared" si="4"/>
        <v>Carson Area Metropolitan Planning Organization_2017</v>
      </c>
      <c r="B301" t="s">
        <v>181</v>
      </c>
      <c r="C301" s="49" t="s">
        <v>182</v>
      </c>
      <c r="D301">
        <v>2017</v>
      </c>
      <c r="E301" s="45">
        <v>74520</v>
      </c>
      <c r="F301" s="50">
        <v>32902</v>
      </c>
      <c r="G301" s="46">
        <v>271</v>
      </c>
      <c r="H301" s="46">
        <v>752</v>
      </c>
      <c r="I301" s="47">
        <f>(G301/$F301)*100</f>
        <v>0.82365813628350859</v>
      </c>
      <c r="J301" s="47">
        <f>(H301/$F301)*100</f>
        <v>2.2855753449638319</v>
      </c>
      <c r="K301" s="48">
        <f>IF(I301&lt;='CBSA Bike Groupings'!$B$2,'CBSA Bike Groupings'!$A$2,
IF(AND(I301&lt;='CBSA Bike Groupings'!$B$3,I301&gt;'CBSA Bike Groupings'!$B$2),'CBSA Bike Groupings'!$A$3,
IF(AND(I301&lt;='CBSA Bike Groupings'!$B$4,I301&gt;'CBSA Bike Groupings'!$B$3),'CBSA Bike Groupings'!$A$4,
IF(AND(I301&lt;='CBSA Bike Groupings'!$B$5,I301&gt;'CBSA Bike Groupings'!$B$4),'CBSA Bike Groupings'!$A$5,
IF(I301&gt;'CBSA Bike Groupings'!$B$5,'CBSA Bike Groupings'!$A$6,"")))))</f>
        <v>5</v>
      </c>
      <c r="L301" s="48">
        <f>IF(J301&lt;='CBSA Walk Groupings'!$B$2,'CBSA Walk Groupings'!$A$2,
IF(AND(J301&lt;='CBSA Walk Groupings'!$B$3,J301&gt;'CBSA Walk Groupings'!$B$2),'CBSA Walk Groupings'!$A$3,
IF(AND(J301&lt;='CBSA Walk Groupings'!$B$4,J301&gt;'CBSA Walk Groupings'!$B$3),'CBSA Walk Groupings'!$A$4,
IF(AND(J301&lt;='CBSA Walk Groupings'!$B$5,J301&gt;'CBSA Walk Groupings'!$B$4),'CBSA Walk Groupings'!$A$5,
IF(J301&gt;'CBSA Walk Groupings'!$B$5,'CBSA Walk Groupings'!$A$6,"")))))</f>
        <v>3</v>
      </c>
      <c r="M301" s="72">
        <v>0</v>
      </c>
      <c r="N301" s="72">
        <v>2</v>
      </c>
    </row>
    <row r="302" spans="1:14" x14ac:dyDescent="0.25">
      <c r="A302" t="str">
        <f t="shared" si="4"/>
        <v>Cartersville-Bartow Metropolitan Planning Organization_2013</v>
      </c>
      <c r="B302" t="s">
        <v>183</v>
      </c>
      <c r="C302" s="49" t="s">
        <v>123</v>
      </c>
      <c r="D302">
        <v>2013</v>
      </c>
      <c r="E302" s="45">
        <v>100392.90443764167</v>
      </c>
      <c r="F302" s="50">
        <v>41729.271983993676</v>
      </c>
      <c r="G302" s="46">
        <v>0</v>
      </c>
      <c r="H302" s="46">
        <v>153.01971428547773</v>
      </c>
      <c r="I302" s="47">
        <v>0</v>
      </c>
      <c r="J302" s="47">
        <v>0.36669634290330377</v>
      </c>
      <c r="K302" s="48">
        <f>IF(I302&lt;='CBSA Bike Groupings'!$B$2,'CBSA Bike Groupings'!$A$2,
IF(AND(I302&lt;='CBSA Bike Groupings'!$B$3,I302&gt;'CBSA Bike Groupings'!$B$2),'CBSA Bike Groupings'!$A$3,
IF(AND(I302&lt;='CBSA Bike Groupings'!$B$4,I302&gt;'CBSA Bike Groupings'!$B$3),'CBSA Bike Groupings'!$A$4,
IF(AND(I302&lt;='CBSA Bike Groupings'!$B$5,I302&gt;'CBSA Bike Groupings'!$B$4),'CBSA Bike Groupings'!$A$5,
IF(I302&gt;'CBSA Bike Groupings'!$B$5,'CBSA Bike Groupings'!$A$6,"")))))</f>
        <v>1</v>
      </c>
      <c r="L302" s="48">
        <f>IF(J302&lt;='CBSA Walk Groupings'!$B$2,'CBSA Walk Groupings'!$A$2,
IF(AND(J302&lt;='CBSA Walk Groupings'!$B$3,J302&gt;'CBSA Walk Groupings'!$B$2),'CBSA Walk Groupings'!$A$3,
IF(AND(J302&lt;='CBSA Walk Groupings'!$B$4,J302&gt;'CBSA Walk Groupings'!$B$3),'CBSA Walk Groupings'!$A$4,
IF(AND(J302&lt;='CBSA Walk Groupings'!$B$5,J302&gt;'CBSA Walk Groupings'!$B$4),'CBSA Walk Groupings'!$A$5,
IF(J302&gt;'CBSA Walk Groupings'!$B$5,'CBSA Walk Groupings'!$A$6,"")))))</f>
        <v>1</v>
      </c>
      <c r="M302" s="72">
        <v>0</v>
      </c>
      <c r="N302" s="72">
        <v>3</v>
      </c>
    </row>
    <row r="303" spans="1:14" x14ac:dyDescent="0.25">
      <c r="A303" t="str">
        <f t="shared" si="4"/>
        <v>Cartersville-Bartow Metropolitan Planning Organization_2014</v>
      </c>
      <c r="B303" t="s">
        <v>183</v>
      </c>
      <c r="C303" s="49" t="s">
        <v>123</v>
      </c>
      <c r="D303">
        <v>2014</v>
      </c>
      <c r="E303" s="45">
        <v>100783.76258842325</v>
      </c>
      <c r="F303" s="50">
        <v>42962.03106848817</v>
      </c>
      <c r="G303" s="46">
        <v>0</v>
      </c>
      <c r="H303" s="46">
        <v>220.04547497554432</v>
      </c>
      <c r="I303" s="47">
        <v>0</v>
      </c>
      <c r="J303" s="47">
        <v>0.51218592208724389</v>
      </c>
      <c r="K303" s="48">
        <f>IF(I303&lt;='CBSA Bike Groupings'!$B$2,'CBSA Bike Groupings'!$A$2,
IF(AND(I303&lt;='CBSA Bike Groupings'!$B$3,I303&gt;'CBSA Bike Groupings'!$B$2),'CBSA Bike Groupings'!$A$3,
IF(AND(I303&lt;='CBSA Bike Groupings'!$B$4,I303&gt;'CBSA Bike Groupings'!$B$3),'CBSA Bike Groupings'!$A$4,
IF(AND(I303&lt;='CBSA Bike Groupings'!$B$5,I303&gt;'CBSA Bike Groupings'!$B$4),'CBSA Bike Groupings'!$A$5,
IF(I303&gt;'CBSA Bike Groupings'!$B$5,'CBSA Bike Groupings'!$A$6,"")))))</f>
        <v>1</v>
      </c>
      <c r="L303" s="48">
        <f>IF(J303&lt;='CBSA Walk Groupings'!$B$2,'CBSA Walk Groupings'!$A$2,
IF(AND(J303&lt;='CBSA Walk Groupings'!$B$3,J303&gt;'CBSA Walk Groupings'!$B$2),'CBSA Walk Groupings'!$A$3,
IF(AND(J303&lt;='CBSA Walk Groupings'!$B$4,J303&gt;'CBSA Walk Groupings'!$B$3),'CBSA Walk Groupings'!$A$4,
IF(AND(J303&lt;='CBSA Walk Groupings'!$B$5,J303&gt;'CBSA Walk Groupings'!$B$4),'CBSA Walk Groupings'!$A$5,
IF(J303&gt;'CBSA Walk Groupings'!$B$5,'CBSA Walk Groupings'!$A$6,"")))))</f>
        <v>1</v>
      </c>
      <c r="M303" s="72">
        <v>1</v>
      </c>
      <c r="N303" s="72">
        <v>4</v>
      </c>
    </row>
    <row r="304" spans="1:14" x14ac:dyDescent="0.25">
      <c r="A304" t="str">
        <f t="shared" si="4"/>
        <v>Cartersville-Bartow Metropolitan Planning Organization_2015</v>
      </c>
      <c r="B304" t="s">
        <v>183</v>
      </c>
      <c r="C304" s="49" t="s">
        <v>123</v>
      </c>
      <c r="D304">
        <v>2015</v>
      </c>
      <c r="E304" s="45">
        <v>101349.20183934318</v>
      </c>
      <c r="F304" s="50">
        <v>43956.264611808569</v>
      </c>
      <c r="G304" s="46">
        <v>0</v>
      </c>
      <c r="H304" s="46">
        <v>258.06115703846842</v>
      </c>
      <c r="I304" s="47">
        <v>0</v>
      </c>
      <c r="J304" s="47">
        <v>0.58708618513762867</v>
      </c>
      <c r="K304" s="48">
        <f>IF(I304&lt;='CBSA Bike Groupings'!$B$2,'CBSA Bike Groupings'!$A$2,
IF(AND(I304&lt;='CBSA Bike Groupings'!$B$3,I304&gt;'CBSA Bike Groupings'!$B$2),'CBSA Bike Groupings'!$A$3,
IF(AND(I304&lt;='CBSA Bike Groupings'!$B$4,I304&gt;'CBSA Bike Groupings'!$B$3),'CBSA Bike Groupings'!$A$4,
IF(AND(I304&lt;='CBSA Bike Groupings'!$B$5,I304&gt;'CBSA Bike Groupings'!$B$4),'CBSA Bike Groupings'!$A$5,
IF(I304&gt;'CBSA Bike Groupings'!$B$5,'CBSA Bike Groupings'!$A$6,"")))))</f>
        <v>1</v>
      </c>
      <c r="L304" s="48">
        <f>IF(J304&lt;='CBSA Walk Groupings'!$B$2,'CBSA Walk Groupings'!$A$2,
IF(AND(J304&lt;='CBSA Walk Groupings'!$B$3,J304&gt;'CBSA Walk Groupings'!$B$2),'CBSA Walk Groupings'!$A$3,
IF(AND(J304&lt;='CBSA Walk Groupings'!$B$4,J304&gt;'CBSA Walk Groupings'!$B$3),'CBSA Walk Groupings'!$A$4,
IF(AND(J304&lt;='CBSA Walk Groupings'!$B$5,J304&gt;'CBSA Walk Groupings'!$B$4),'CBSA Walk Groupings'!$A$5,
IF(J304&gt;'CBSA Walk Groupings'!$B$5,'CBSA Walk Groupings'!$A$6,"")))))</f>
        <v>1</v>
      </c>
      <c r="M304" s="72">
        <v>0</v>
      </c>
      <c r="N304" s="72">
        <v>5</v>
      </c>
    </row>
    <row r="305" spans="1:14" x14ac:dyDescent="0.25">
      <c r="A305" t="str">
        <f t="shared" si="4"/>
        <v>Cartersville-Bartow Metropolitan Planning Organization_2016</v>
      </c>
      <c r="B305" t="s">
        <v>183</v>
      </c>
      <c r="C305" s="49" t="s">
        <v>123</v>
      </c>
      <c r="D305">
        <v>2016</v>
      </c>
      <c r="E305" s="45">
        <v>101955.00793949982</v>
      </c>
      <c r="F305" s="50">
        <v>44731.71148961391</v>
      </c>
      <c r="G305" s="46">
        <v>0</v>
      </c>
      <c r="H305" s="46">
        <v>273.05789724722445</v>
      </c>
      <c r="I305" s="47">
        <v>0</v>
      </c>
      <c r="J305" s="47">
        <v>0.61043471880262112</v>
      </c>
      <c r="K305" s="48">
        <f>IF(I305&lt;='CBSA Bike Groupings'!$B$2,'CBSA Bike Groupings'!$A$2,
IF(AND(I305&lt;='CBSA Bike Groupings'!$B$3,I305&gt;'CBSA Bike Groupings'!$B$2),'CBSA Bike Groupings'!$A$3,
IF(AND(I305&lt;='CBSA Bike Groupings'!$B$4,I305&gt;'CBSA Bike Groupings'!$B$3),'CBSA Bike Groupings'!$A$4,
IF(AND(I305&lt;='CBSA Bike Groupings'!$B$5,I305&gt;'CBSA Bike Groupings'!$B$4),'CBSA Bike Groupings'!$A$5,
IF(I305&gt;'CBSA Bike Groupings'!$B$5,'CBSA Bike Groupings'!$A$6,"")))))</f>
        <v>1</v>
      </c>
      <c r="L305" s="48">
        <f>IF(J305&lt;='CBSA Walk Groupings'!$B$2,'CBSA Walk Groupings'!$A$2,
IF(AND(J305&lt;='CBSA Walk Groupings'!$B$3,J305&gt;'CBSA Walk Groupings'!$B$2),'CBSA Walk Groupings'!$A$3,
IF(AND(J305&lt;='CBSA Walk Groupings'!$B$4,J305&gt;'CBSA Walk Groupings'!$B$3),'CBSA Walk Groupings'!$A$4,
IF(AND(J305&lt;='CBSA Walk Groupings'!$B$5,J305&gt;'CBSA Walk Groupings'!$B$4),'CBSA Walk Groupings'!$A$5,
IF(J305&gt;'CBSA Walk Groupings'!$B$5,'CBSA Walk Groupings'!$A$6,"")))))</f>
        <v>1</v>
      </c>
      <c r="M305" s="72">
        <v>0</v>
      </c>
      <c r="N305" s="72">
        <v>2</v>
      </c>
    </row>
    <row r="306" spans="1:14" x14ac:dyDescent="0.25">
      <c r="A306" t="str">
        <f t="shared" si="4"/>
        <v>Cartersville-Bartow Metropolitan Planning Organization_2017</v>
      </c>
      <c r="B306" t="s">
        <v>183</v>
      </c>
      <c r="C306" s="49" t="s">
        <v>123</v>
      </c>
      <c r="D306">
        <v>2017</v>
      </c>
      <c r="E306" s="45">
        <v>102636</v>
      </c>
      <c r="F306" s="50">
        <v>46002</v>
      </c>
      <c r="G306" s="46">
        <v>0</v>
      </c>
      <c r="H306" s="46">
        <v>340</v>
      </c>
      <c r="I306" s="47">
        <f>(G306/$F306)*100</f>
        <v>0</v>
      </c>
      <c r="J306" s="47">
        <f>(H306/$F306)*100</f>
        <v>0.73909830007390986</v>
      </c>
      <c r="K306" s="48">
        <f>IF(I306&lt;='CBSA Bike Groupings'!$B$2,'CBSA Bike Groupings'!$A$2,
IF(AND(I306&lt;='CBSA Bike Groupings'!$B$3,I306&gt;'CBSA Bike Groupings'!$B$2),'CBSA Bike Groupings'!$A$3,
IF(AND(I306&lt;='CBSA Bike Groupings'!$B$4,I306&gt;'CBSA Bike Groupings'!$B$3),'CBSA Bike Groupings'!$A$4,
IF(AND(I306&lt;='CBSA Bike Groupings'!$B$5,I306&gt;'CBSA Bike Groupings'!$B$4),'CBSA Bike Groupings'!$A$5,
IF(I306&gt;'CBSA Bike Groupings'!$B$5,'CBSA Bike Groupings'!$A$6,"")))))</f>
        <v>1</v>
      </c>
      <c r="L306" s="48">
        <f>IF(J306&lt;='CBSA Walk Groupings'!$B$2,'CBSA Walk Groupings'!$A$2,
IF(AND(J306&lt;='CBSA Walk Groupings'!$B$3,J306&gt;'CBSA Walk Groupings'!$B$2),'CBSA Walk Groupings'!$A$3,
IF(AND(J306&lt;='CBSA Walk Groupings'!$B$4,J306&gt;'CBSA Walk Groupings'!$B$3),'CBSA Walk Groupings'!$A$4,
IF(AND(J306&lt;='CBSA Walk Groupings'!$B$5,J306&gt;'CBSA Walk Groupings'!$B$4),'CBSA Walk Groupings'!$A$5,
IF(J306&gt;'CBSA Walk Groupings'!$B$5,'CBSA Walk Groupings'!$A$6,"")))))</f>
        <v>1</v>
      </c>
      <c r="M306" s="72">
        <v>0</v>
      </c>
      <c r="N306" s="72">
        <v>2</v>
      </c>
    </row>
    <row r="307" spans="1:14" x14ac:dyDescent="0.25">
      <c r="A307" t="str">
        <f t="shared" si="4"/>
        <v>Casper Area MPO_2013</v>
      </c>
      <c r="B307" t="s">
        <v>184</v>
      </c>
      <c r="C307" s="49" t="s">
        <v>185</v>
      </c>
      <c r="D307">
        <v>2013</v>
      </c>
      <c r="E307" s="45">
        <v>67592.478092774283</v>
      </c>
      <c r="F307" s="50">
        <v>34953.099929424614</v>
      </c>
      <c r="G307" s="46">
        <v>194.16389039846601</v>
      </c>
      <c r="H307" s="46">
        <v>605.71678248921046</v>
      </c>
      <c r="I307" s="47">
        <v>0.55549834146473731</v>
      </c>
      <c r="J307" s="47">
        <v>1.7329415236766998</v>
      </c>
      <c r="K307" s="48">
        <f>IF(I307&lt;='CBSA Bike Groupings'!$B$2,'CBSA Bike Groupings'!$A$2,
IF(AND(I307&lt;='CBSA Bike Groupings'!$B$3,I307&gt;'CBSA Bike Groupings'!$B$2),'CBSA Bike Groupings'!$A$3,
IF(AND(I307&lt;='CBSA Bike Groupings'!$B$4,I307&gt;'CBSA Bike Groupings'!$B$3),'CBSA Bike Groupings'!$A$4,
IF(AND(I307&lt;='CBSA Bike Groupings'!$B$5,I307&gt;'CBSA Bike Groupings'!$B$4),'CBSA Bike Groupings'!$A$5,
IF(I307&gt;'CBSA Bike Groupings'!$B$5,'CBSA Bike Groupings'!$A$6,"")))))</f>
        <v>3</v>
      </c>
      <c r="L307" s="48">
        <f>IF(J307&lt;='CBSA Walk Groupings'!$B$2,'CBSA Walk Groupings'!$A$2,
IF(AND(J307&lt;='CBSA Walk Groupings'!$B$3,J307&gt;'CBSA Walk Groupings'!$B$2),'CBSA Walk Groupings'!$A$3,
IF(AND(J307&lt;='CBSA Walk Groupings'!$B$4,J307&gt;'CBSA Walk Groupings'!$B$3),'CBSA Walk Groupings'!$A$4,
IF(AND(J307&lt;='CBSA Walk Groupings'!$B$5,J307&gt;'CBSA Walk Groupings'!$B$4),'CBSA Walk Groupings'!$A$5,
IF(J307&gt;'CBSA Walk Groupings'!$B$5,'CBSA Walk Groupings'!$A$6,"")))))</f>
        <v>2</v>
      </c>
      <c r="M307" s="72">
        <v>0</v>
      </c>
      <c r="N307" s="72">
        <v>1</v>
      </c>
    </row>
    <row r="308" spans="1:14" x14ac:dyDescent="0.25">
      <c r="A308" t="str">
        <f t="shared" si="4"/>
        <v>Casper Area MPO_2014</v>
      </c>
      <c r="B308" t="s">
        <v>184</v>
      </c>
      <c r="C308" s="49" t="s">
        <v>185</v>
      </c>
      <c r="D308">
        <v>2014</v>
      </c>
      <c r="E308" s="45">
        <v>68725.776571743991</v>
      </c>
      <c r="F308" s="50">
        <v>35119.796315956017</v>
      </c>
      <c r="G308" s="46">
        <v>276.19672581443717</v>
      </c>
      <c r="H308" s="46">
        <v>596.49333260389596</v>
      </c>
      <c r="I308" s="47">
        <v>0.78644170749063369</v>
      </c>
      <c r="J308" s="47">
        <v>1.6984532804163517</v>
      </c>
      <c r="K308" s="48">
        <f>IF(I308&lt;='CBSA Bike Groupings'!$B$2,'CBSA Bike Groupings'!$A$2,
IF(AND(I308&lt;='CBSA Bike Groupings'!$B$3,I308&gt;'CBSA Bike Groupings'!$B$2),'CBSA Bike Groupings'!$A$3,
IF(AND(I308&lt;='CBSA Bike Groupings'!$B$4,I308&gt;'CBSA Bike Groupings'!$B$3),'CBSA Bike Groupings'!$A$4,
IF(AND(I308&lt;='CBSA Bike Groupings'!$B$5,I308&gt;'CBSA Bike Groupings'!$B$4),'CBSA Bike Groupings'!$A$5,
IF(I308&gt;'CBSA Bike Groupings'!$B$5,'CBSA Bike Groupings'!$A$6,"")))))</f>
        <v>4</v>
      </c>
      <c r="L308" s="48">
        <f>IF(J308&lt;='CBSA Walk Groupings'!$B$2,'CBSA Walk Groupings'!$A$2,
IF(AND(J308&lt;='CBSA Walk Groupings'!$B$3,J308&gt;'CBSA Walk Groupings'!$B$2),'CBSA Walk Groupings'!$A$3,
IF(AND(J308&lt;='CBSA Walk Groupings'!$B$4,J308&gt;'CBSA Walk Groupings'!$B$3),'CBSA Walk Groupings'!$A$4,
IF(AND(J308&lt;='CBSA Walk Groupings'!$B$5,J308&gt;'CBSA Walk Groupings'!$B$4),'CBSA Walk Groupings'!$A$5,
IF(J308&gt;'CBSA Walk Groupings'!$B$5,'CBSA Walk Groupings'!$A$6,"")))))</f>
        <v>2</v>
      </c>
      <c r="M308" s="72">
        <v>1</v>
      </c>
      <c r="N308" s="72">
        <v>1</v>
      </c>
    </row>
    <row r="309" spans="1:14" x14ac:dyDescent="0.25">
      <c r="A309" t="str">
        <f t="shared" si="4"/>
        <v>Casper Area MPO_2015</v>
      </c>
      <c r="B309" t="s">
        <v>184</v>
      </c>
      <c r="C309" s="49" t="s">
        <v>185</v>
      </c>
      <c r="D309">
        <v>2015</v>
      </c>
      <c r="E309" s="45">
        <v>70263.37935936205</v>
      </c>
      <c r="F309" s="50">
        <v>35730.144698387943</v>
      </c>
      <c r="G309" s="46">
        <v>279.19672581209636</v>
      </c>
      <c r="H309" s="46">
        <v>560.73699988695319</v>
      </c>
      <c r="I309" s="47">
        <v>0.78140384867988799</v>
      </c>
      <c r="J309" s="47">
        <v>1.569366719951325</v>
      </c>
      <c r="K309" s="48">
        <f>IF(I309&lt;='CBSA Bike Groupings'!$B$2,'CBSA Bike Groupings'!$A$2,
IF(AND(I309&lt;='CBSA Bike Groupings'!$B$3,I309&gt;'CBSA Bike Groupings'!$B$2),'CBSA Bike Groupings'!$A$3,
IF(AND(I309&lt;='CBSA Bike Groupings'!$B$4,I309&gt;'CBSA Bike Groupings'!$B$3),'CBSA Bike Groupings'!$A$4,
IF(AND(I309&lt;='CBSA Bike Groupings'!$B$5,I309&gt;'CBSA Bike Groupings'!$B$4),'CBSA Bike Groupings'!$A$5,
IF(I309&gt;'CBSA Bike Groupings'!$B$5,'CBSA Bike Groupings'!$A$6,"")))))</f>
        <v>4</v>
      </c>
      <c r="L309" s="48">
        <f>IF(J309&lt;='CBSA Walk Groupings'!$B$2,'CBSA Walk Groupings'!$A$2,
IF(AND(J309&lt;='CBSA Walk Groupings'!$B$3,J309&gt;'CBSA Walk Groupings'!$B$2),'CBSA Walk Groupings'!$A$3,
IF(AND(J309&lt;='CBSA Walk Groupings'!$B$4,J309&gt;'CBSA Walk Groupings'!$B$3),'CBSA Walk Groupings'!$A$4,
IF(AND(J309&lt;='CBSA Walk Groupings'!$B$5,J309&gt;'CBSA Walk Groupings'!$B$4),'CBSA Walk Groupings'!$A$5,
IF(J309&gt;'CBSA Walk Groupings'!$B$5,'CBSA Walk Groupings'!$A$6,"")))))</f>
        <v>2</v>
      </c>
      <c r="M309" s="72">
        <v>0</v>
      </c>
      <c r="N309" s="72">
        <v>0</v>
      </c>
    </row>
    <row r="310" spans="1:14" x14ac:dyDescent="0.25">
      <c r="A310" t="str">
        <f t="shared" si="4"/>
        <v>Casper Area MPO_2016</v>
      </c>
      <c r="B310" t="s">
        <v>184</v>
      </c>
      <c r="C310" s="49" t="s">
        <v>185</v>
      </c>
      <c r="D310">
        <v>2016</v>
      </c>
      <c r="E310" s="45">
        <v>71199.621296863334</v>
      </c>
      <c r="F310" s="50">
        <v>36236.951807694546</v>
      </c>
      <c r="G310" s="46">
        <v>236.18033229627841</v>
      </c>
      <c r="H310" s="46">
        <v>556.74819658480703</v>
      </c>
      <c r="I310" s="47">
        <v>0.65176655461988364</v>
      </c>
      <c r="J310" s="47">
        <v>1.5364101250552404</v>
      </c>
      <c r="K310" s="48">
        <f>IF(I310&lt;='CBSA Bike Groupings'!$B$2,'CBSA Bike Groupings'!$A$2,
IF(AND(I310&lt;='CBSA Bike Groupings'!$B$3,I310&gt;'CBSA Bike Groupings'!$B$2),'CBSA Bike Groupings'!$A$3,
IF(AND(I310&lt;='CBSA Bike Groupings'!$B$4,I310&gt;'CBSA Bike Groupings'!$B$3),'CBSA Bike Groupings'!$A$4,
IF(AND(I310&lt;='CBSA Bike Groupings'!$B$5,I310&gt;'CBSA Bike Groupings'!$B$4),'CBSA Bike Groupings'!$A$5,
IF(I310&gt;'CBSA Bike Groupings'!$B$5,'CBSA Bike Groupings'!$A$6,"")))))</f>
        <v>4</v>
      </c>
      <c r="L310" s="48">
        <f>IF(J310&lt;='CBSA Walk Groupings'!$B$2,'CBSA Walk Groupings'!$A$2,
IF(AND(J310&lt;='CBSA Walk Groupings'!$B$3,J310&gt;'CBSA Walk Groupings'!$B$2),'CBSA Walk Groupings'!$A$3,
IF(AND(J310&lt;='CBSA Walk Groupings'!$B$4,J310&gt;'CBSA Walk Groupings'!$B$3),'CBSA Walk Groupings'!$A$4,
IF(AND(J310&lt;='CBSA Walk Groupings'!$B$5,J310&gt;'CBSA Walk Groupings'!$B$4),'CBSA Walk Groupings'!$A$5,
IF(J310&gt;'CBSA Walk Groupings'!$B$5,'CBSA Walk Groupings'!$A$6,"")))))</f>
        <v>2</v>
      </c>
      <c r="M310" s="72">
        <v>0</v>
      </c>
      <c r="N310" s="72">
        <v>0</v>
      </c>
    </row>
    <row r="311" spans="1:14" x14ac:dyDescent="0.25">
      <c r="A311" t="str">
        <f t="shared" si="4"/>
        <v>Casper Area MPO_2017</v>
      </c>
      <c r="B311" t="s">
        <v>184</v>
      </c>
      <c r="C311" s="49" t="s">
        <v>185</v>
      </c>
      <c r="D311">
        <v>2017</v>
      </c>
      <c r="E311" s="45">
        <v>71512</v>
      </c>
      <c r="F311" s="50">
        <v>36220</v>
      </c>
      <c r="G311" s="46">
        <v>156</v>
      </c>
      <c r="H311" s="46">
        <v>534</v>
      </c>
      <c r="I311" s="47">
        <f>(G311/$F311)*100</f>
        <v>0.43070127001656544</v>
      </c>
      <c r="J311" s="47">
        <f>(H311/$F311)*100</f>
        <v>1.4743235781336279</v>
      </c>
      <c r="K311" s="48">
        <f>IF(I311&lt;='CBSA Bike Groupings'!$B$2,'CBSA Bike Groupings'!$A$2,
IF(AND(I311&lt;='CBSA Bike Groupings'!$B$3,I311&gt;'CBSA Bike Groupings'!$B$2),'CBSA Bike Groupings'!$A$3,
IF(AND(I311&lt;='CBSA Bike Groupings'!$B$4,I311&gt;'CBSA Bike Groupings'!$B$3),'CBSA Bike Groupings'!$A$4,
IF(AND(I311&lt;='CBSA Bike Groupings'!$B$5,I311&gt;'CBSA Bike Groupings'!$B$4),'CBSA Bike Groupings'!$A$5,
IF(I311&gt;'CBSA Bike Groupings'!$B$5,'CBSA Bike Groupings'!$A$6,"")))))</f>
        <v>3</v>
      </c>
      <c r="L311" s="48">
        <f>IF(J311&lt;='CBSA Walk Groupings'!$B$2,'CBSA Walk Groupings'!$A$2,
IF(AND(J311&lt;='CBSA Walk Groupings'!$B$3,J311&gt;'CBSA Walk Groupings'!$B$2),'CBSA Walk Groupings'!$A$3,
IF(AND(J311&lt;='CBSA Walk Groupings'!$B$4,J311&gt;'CBSA Walk Groupings'!$B$3),'CBSA Walk Groupings'!$A$4,
IF(AND(J311&lt;='CBSA Walk Groupings'!$B$5,J311&gt;'CBSA Walk Groupings'!$B$4),'CBSA Walk Groupings'!$A$5,
IF(J311&gt;'CBSA Walk Groupings'!$B$5,'CBSA Walk Groupings'!$A$6,"")))))</f>
        <v>2</v>
      </c>
      <c r="M311" s="72">
        <v>0</v>
      </c>
      <c r="N311" s="72">
        <v>1</v>
      </c>
    </row>
    <row r="312" spans="1:14" x14ac:dyDescent="0.25">
      <c r="A312" t="str">
        <f t="shared" si="4"/>
        <v>Central Lane MPO_2013</v>
      </c>
      <c r="B312" t="s">
        <v>186</v>
      </c>
      <c r="C312" s="49" t="s">
        <v>102</v>
      </c>
      <c r="D312">
        <v>2013</v>
      </c>
      <c r="E312" s="45">
        <v>244573.4640160781</v>
      </c>
      <c r="F312" s="50">
        <v>107105.66963511473</v>
      </c>
      <c r="G312" s="46">
        <v>6681.2240511207283</v>
      </c>
      <c r="H312" s="46">
        <v>5496.9226876042048</v>
      </c>
      <c r="I312" s="47">
        <v>6.2379742117127668</v>
      </c>
      <c r="J312" s="47">
        <v>5.1322424912994817</v>
      </c>
      <c r="K312" s="48">
        <f>IF(I312&lt;='CBSA Bike Groupings'!$B$2,'CBSA Bike Groupings'!$A$2,
IF(AND(I312&lt;='CBSA Bike Groupings'!$B$3,I312&gt;'CBSA Bike Groupings'!$B$2),'CBSA Bike Groupings'!$A$3,
IF(AND(I312&lt;='CBSA Bike Groupings'!$B$4,I312&gt;'CBSA Bike Groupings'!$B$3),'CBSA Bike Groupings'!$A$4,
IF(AND(I312&lt;='CBSA Bike Groupings'!$B$5,I312&gt;'CBSA Bike Groupings'!$B$4),'CBSA Bike Groupings'!$A$5,
IF(I312&gt;'CBSA Bike Groupings'!$B$5,'CBSA Bike Groupings'!$A$6,"")))))</f>
        <v>5</v>
      </c>
      <c r="L312" s="48">
        <f>IF(J312&lt;='CBSA Walk Groupings'!$B$2,'CBSA Walk Groupings'!$A$2,
IF(AND(J312&lt;='CBSA Walk Groupings'!$B$3,J312&gt;'CBSA Walk Groupings'!$B$2),'CBSA Walk Groupings'!$A$3,
IF(AND(J312&lt;='CBSA Walk Groupings'!$B$4,J312&gt;'CBSA Walk Groupings'!$B$3),'CBSA Walk Groupings'!$A$4,
IF(AND(J312&lt;='CBSA Walk Groupings'!$B$5,J312&gt;'CBSA Walk Groupings'!$B$4),'CBSA Walk Groupings'!$A$5,
IF(J312&gt;'CBSA Walk Groupings'!$B$5,'CBSA Walk Groupings'!$A$6,"")))))</f>
        <v>5</v>
      </c>
      <c r="M312" s="72">
        <v>0</v>
      </c>
      <c r="N312" s="72">
        <v>2</v>
      </c>
    </row>
    <row r="313" spans="1:14" x14ac:dyDescent="0.25">
      <c r="A313" t="str">
        <f t="shared" si="4"/>
        <v>Central Lane MPO_2014</v>
      </c>
      <c r="B313" t="s">
        <v>186</v>
      </c>
      <c r="C313" s="49" t="s">
        <v>102</v>
      </c>
      <c r="D313">
        <v>2014</v>
      </c>
      <c r="E313" s="45">
        <v>245196.34034538607</v>
      </c>
      <c r="F313" s="50">
        <v>109184.14049560967</v>
      </c>
      <c r="G313" s="46">
        <v>6312.099416051542</v>
      </c>
      <c r="H313" s="46">
        <v>6225.9340167711925</v>
      </c>
      <c r="I313" s="47">
        <v>5.7811504375998215</v>
      </c>
      <c r="J313" s="47">
        <v>5.7022329328328958</v>
      </c>
      <c r="K313" s="48">
        <f>IF(I313&lt;='CBSA Bike Groupings'!$B$2,'CBSA Bike Groupings'!$A$2,
IF(AND(I313&lt;='CBSA Bike Groupings'!$B$3,I313&gt;'CBSA Bike Groupings'!$B$2),'CBSA Bike Groupings'!$A$3,
IF(AND(I313&lt;='CBSA Bike Groupings'!$B$4,I313&gt;'CBSA Bike Groupings'!$B$3),'CBSA Bike Groupings'!$A$4,
IF(AND(I313&lt;='CBSA Bike Groupings'!$B$5,I313&gt;'CBSA Bike Groupings'!$B$4),'CBSA Bike Groupings'!$A$5,
IF(I313&gt;'CBSA Bike Groupings'!$B$5,'CBSA Bike Groupings'!$A$6,"")))))</f>
        <v>5</v>
      </c>
      <c r="L313" s="48">
        <f>IF(J313&lt;='CBSA Walk Groupings'!$B$2,'CBSA Walk Groupings'!$A$2,
IF(AND(J313&lt;='CBSA Walk Groupings'!$B$3,J313&gt;'CBSA Walk Groupings'!$B$2),'CBSA Walk Groupings'!$A$3,
IF(AND(J313&lt;='CBSA Walk Groupings'!$B$4,J313&gt;'CBSA Walk Groupings'!$B$3),'CBSA Walk Groupings'!$A$4,
IF(AND(J313&lt;='CBSA Walk Groupings'!$B$5,J313&gt;'CBSA Walk Groupings'!$B$4),'CBSA Walk Groupings'!$A$5,
IF(J313&gt;'CBSA Walk Groupings'!$B$5,'CBSA Walk Groupings'!$A$6,"")))))</f>
        <v>5</v>
      </c>
      <c r="M313" s="72">
        <v>1</v>
      </c>
      <c r="N313" s="72">
        <v>4</v>
      </c>
    </row>
    <row r="314" spans="1:14" x14ac:dyDescent="0.25">
      <c r="A314" t="str">
        <f t="shared" si="4"/>
        <v>Central Lane MPO_2015</v>
      </c>
      <c r="B314" t="s">
        <v>186</v>
      </c>
      <c r="C314" s="49" t="s">
        <v>102</v>
      </c>
      <c r="D314">
        <v>2015</v>
      </c>
      <c r="E314" s="45">
        <v>246569.41676724915</v>
      </c>
      <c r="F314" s="50">
        <v>111189.6052340857</v>
      </c>
      <c r="G314" s="46">
        <v>6323.5045244638595</v>
      </c>
      <c r="H314" s="46">
        <v>6300.5746513576614</v>
      </c>
      <c r="I314" s="47">
        <v>5.6871364109541407</v>
      </c>
      <c r="J314" s="47">
        <v>5.6665140937348975</v>
      </c>
      <c r="K314" s="48">
        <f>IF(I314&lt;='CBSA Bike Groupings'!$B$2,'CBSA Bike Groupings'!$A$2,
IF(AND(I314&lt;='CBSA Bike Groupings'!$B$3,I314&gt;'CBSA Bike Groupings'!$B$2),'CBSA Bike Groupings'!$A$3,
IF(AND(I314&lt;='CBSA Bike Groupings'!$B$4,I314&gt;'CBSA Bike Groupings'!$B$3),'CBSA Bike Groupings'!$A$4,
IF(AND(I314&lt;='CBSA Bike Groupings'!$B$5,I314&gt;'CBSA Bike Groupings'!$B$4),'CBSA Bike Groupings'!$A$5,
IF(I314&gt;'CBSA Bike Groupings'!$B$5,'CBSA Bike Groupings'!$A$6,"")))))</f>
        <v>5</v>
      </c>
      <c r="L314" s="48">
        <f>IF(J314&lt;='CBSA Walk Groupings'!$B$2,'CBSA Walk Groupings'!$A$2,
IF(AND(J314&lt;='CBSA Walk Groupings'!$B$3,J314&gt;'CBSA Walk Groupings'!$B$2),'CBSA Walk Groupings'!$A$3,
IF(AND(J314&lt;='CBSA Walk Groupings'!$B$4,J314&gt;'CBSA Walk Groupings'!$B$3),'CBSA Walk Groupings'!$A$4,
IF(AND(J314&lt;='CBSA Walk Groupings'!$B$5,J314&gt;'CBSA Walk Groupings'!$B$4),'CBSA Walk Groupings'!$A$5,
IF(J314&gt;'CBSA Walk Groupings'!$B$5,'CBSA Walk Groupings'!$A$6,"")))))</f>
        <v>5</v>
      </c>
      <c r="M314" s="72">
        <v>1</v>
      </c>
      <c r="N314" s="72">
        <v>8</v>
      </c>
    </row>
    <row r="315" spans="1:14" x14ac:dyDescent="0.25">
      <c r="A315" t="str">
        <f t="shared" si="4"/>
        <v>Central Lane MPO_2016</v>
      </c>
      <c r="B315" t="s">
        <v>186</v>
      </c>
      <c r="C315" s="49" t="s">
        <v>102</v>
      </c>
      <c r="D315">
        <v>2016</v>
      </c>
      <c r="E315" s="45">
        <v>249169.77127190976</v>
      </c>
      <c r="F315" s="50">
        <v>114016.55588482758</v>
      </c>
      <c r="G315" s="46">
        <v>6347.7049820792345</v>
      </c>
      <c r="H315" s="46">
        <v>6423.0042543728778</v>
      </c>
      <c r="I315" s="47">
        <v>5.5673537345675399</v>
      </c>
      <c r="J315" s="47">
        <v>5.6333961366636931</v>
      </c>
      <c r="K315" s="48">
        <f>IF(I315&lt;='CBSA Bike Groupings'!$B$2,'CBSA Bike Groupings'!$A$2,
IF(AND(I315&lt;='CBSA Bike Groupings'!$B$3,I315&gt;'CBSA Bike Groupings'!$B$2),'CBSA Bike Groupings'!$A$3,
IF(AND(I315&lt;='CBSA Bike Groupings'!$B$4,I315&gt;'CBSA Bike Groupings'!$B$3),'CBSA Bike Groupings'!$A$4,
IF(AND(I315&lt;='CBSA Bike Groupings'!$B$5,I315&gt;'CBSA Bike Groupings'!$B$4),'CBSA Bike Groupings'!$A$5,
IF(I315&gt;'CBSA Bike Groupings'!$B$5,'CBSA Bike Groupings'!$A$6,"")))))</f>
        <v>5</v>
      </c>
      <c r="L315" s="48">
        <f>IF(J315&lt;='CBSA Walk Groupings'!$B$2,'CBSA Walk Groupings'!$A$2,
IF(AND(J315&lt;='CBSA Walk Groupings'!$B$3,J315&gt;'CBSA Walk Groupings'!$B$2),'CBSA Walk Groupings'!$A$3,
IF(AND(J315&lt;='CBSA Walk Groupings'!$B$4,J315&gt;'CBSA Walk Groupings'!$B$3),'CBSA Walk Groupings'!$A$4,
IF(AND(J315&lt;='CBSA Walk Groupings'!$B$5,J315&gt;'CBSA Walk Groupings'!$B$4),'CBSA Walk Groupings'!$A$5,
IF(J315&gt;'CBSA Walk Groupings'!$B$5,'CBSA Walk Groupings'!$A$6,"")))))</f>
        <v>5</v>
      </c>
      <c r="M315" s="72">
        <v>0</v>
      </c>
      <c r="N315" s="72">
        <v>5</v>
      </c>
    </row>
    <row r="316" spans="1:14" x14ac:dyDescent="0.25">
      <c r="A316" t="str">
        <f t="shared" si="4"/>
        <v>Central Lane MPO_2017</v>
      </c>
      <c r="B316" t="s">
        <v>186</v>
      </c>
      <c r="C316" s="49" t="s">
        <v>102</v>
      </c>
      <c r="D316">
        <v>2017</v>
      </c>
      <c r="E316" s="45">
        <v>251362</v>
      </c>
      <c r="F316" s="50">
        <v>117997</v>
      </c>
      <c r="G316" s="46">
        <v>5825</v>
      </c>
      <c r="H316" s="46">
        <v>6411</v>
      </c>
      <c r="I316" s="47">
        <f>(G316/$F316)*100</f>
        <v>4.9365661838860309</v>
      </c>
      <c r="J316" s="47">
        <f>(H316/$F316)*100</f>
        <v>5.4331889793808319</v>
      </c>
      <c r="K316" s="48">
        <f>IF(I316&lt;='CBSA Bike Groupings'!$B$2,'CBSA Bike Groupings'!$A$2,
IF(AND(I316&lt;='CBSA Bike Groupings'!$B$3,I316&gt;'CBSA Bike Groupings'!$B$2),'CBSA Bike Groupings'!$A$3,
IF(AND(I316&lt;='CBSA Bike Groupings'!$B$4,I316&gt;'CBSA Bike Groupings'!$B$3),'CBSA Bike Groupings'!$A$4,
IF(AND(I316&lt;='CBSA Bike Groupings'!$B$5,I316&gt;'CBSA Bike Groupings'!$B$4),'CBSA Bike Groupings'!$A$5,
IF(I316&gt;'CBSA Bike Groupings'!$B$5,'CBSA Bike Groupings'!$A$6,"")))))</f>
        <v>5</v>
      </c>
      <c r="L316" s="48">
        <f>IF(J316&lt;='CBSA Walk Groupings'!$B$2,'CBSA Walk Groupings'!$A$2,
IF(AND(J316&lt;='CBSA Walk Groupings'!$B$3,J316&gt;'CBSA Walk Groupings'!$B$2),'CBSA Walk Groupings'!$A$3,
IF(AND(J316&lt;='CBSA Walk Groupings'!$B$4,J316&gt;'CBSA Walk Groupings'!$B$3),'CBSA Walk Groupings'!$A$4,
IF(AND(J316&lt;='CBSA Walk Groupings'!$B$5,J316&gt;'CBSA Walk Groupings'!$B$4),'CBSA Walk Groupings'!$A$5,
IF(J316&gt;'CBSA Walk Groupings'!$B$5,'CBSA Walk Groupings'!$A$6,"")))))</f>
        <v>5</v>
      </c>
      <c r="M316" s="72">
        <v>0</v>
      </c>
      <c r="N316" s="72">
        <v>0</v>
      </c>
    </row>
    <row r="317" spans="1:14" x14ac:dyDescent="0.25">
      <c r="A317" t="str">
        <f t="shared" si="4"/>
        <v>Central Massachusetts MPO_2013</v>
      </c>
      <c r="B317" t="s">
        <v>187</v>
      </c>
      <c r="C317" s="49" t="s">
        <v>141</v>
      </c>
      <c r="D317">
        <v>2013</v>
      </c>
      <c r="E317" s="45">
        <v>560133.69858864532</v>
      </c>
      <c r="F317" s="50">
        <v>270576.00630163617</v>
      </c>
      <c r="G317" s="46">
        <v>516.06690941474699</v>
      </c>
      <c r="H317" s="46">
        <v>8164.9466336400883</v>
      </c>
      <c r="I317" s="47">
        <v>0.19072899939229621</v>
      </c>
      <c r="J317" s="47">
        <v>3.0176166561265103</v>
      </c>
      <c r="K317" s="48">
        <f>IF(I317&lt;='CBSA Bike Groupings'!$B$2,'CBSA Bike Groupings'!$A$2,
IF(AND(I317&lt;='CBSA Bike Groupings'!$B$3,I317&gt;'CBSA Bike Groupings'!$B$2),'CBSA Bike Groupings'!$A$3,
IF(AND(I317&lt;='CBSA Bike Groupings'!$B$4,I317&gt;'CBSA Bike Groupings'!$B$3),'CBSA Bike Groupings'!$A$4,
IF(AND(I317&lt;='CBSA Bike Groupings'!$B$5,I317&gt;'CBSA Bike Groupings'!$B$4),'CBSA Bike Groupings'!$A$5,
IF(I317&gt;'CBSA Bike Groupings'!$B$5,'CBSA Bike Groupings'!$A$6,"")))))</f>
        <v>1</v>
      </c>
      <c r="L317" s="48">
        <f>IF(J317&lt;='CBSA Walk Groupings'!$B$2,'CBSA Walk Groupings'!$A$2,
IF(AND(J317&lt;='CBSA Walk Groupings'!$B$3,J317&gt;'CBSA Walk Groupings'!$B$2),'CBSA Walk Groupings'!$A$3,
IF(AND(J317&lt;='CBSA Walk Groupings'!$B$4,J317&gt;'CBSA Walk Groupings'!$B$3),'CBSA Walk Groupings'!$A$4,
IF(AND(J317&lt;='CBSA Walk Groupings'!$B$5,J317&gt;'CBSA Walk Groupings'!$B$4),'CBSA Walk Groupings'!$A$5,
IF(J317&gt;'CBSA Walk Groupings'!$B$5,'CBSA Walk Groupings'!$A$6,"")))))</f>
        <v>4</v>
      </c>
      <c r="M317" s="72">
        <v>0</v>
      </c>
      <c r="N317" s="72">
        <v>9</v>
      </c>
    </row>
    <row r="318" spans="1:14" x14ac:dyDescent="0.25">
      <c r="A318" t="str">
        <f t="shared" si="4"/>
        <v>Central Massachusetts MPO_2014</v>
      </c>
      <c r="B318" t="s">
        <v>187</v>
      </c>
      <c r="C318" s="49" t="s">
        <v>141</v>
      </c>
      <c r="D318">
        <v>2014</v>
      </c>
      <c r="E318" s="45">
        <v>563245.15051972587</v>
      </c>
      <c r="F318" s="50">
        <v>273061.42859952804</v>
      </c>
      <c r="G318" s="46">
        <v>456.29302292608429</v>
      </c>
      <c r="H318" s="46">
        <v>8003.8756829947097</v>
      </c>
      <c r="I318" s="47">
        <v>0.16710270112710932</v>
      </c>
      <c r="J318" s="47">
        <v>2.9311630441709862</v>
      </c>
      <c r="K318" s="48">
        <f>IF(I318&lt;='CBSA Bike Groupings'!$B$2,'CBSA Bike Groupings'!$A$2,
IF(AND(I318&lt;='CBSA Bike Groupings'!$B$3,I318&gt;'CBSA Bike Groupings'!$B$2),'CBSA Bike Groupings'!$A$3,
IF(AND(I318&lt;='CBSA Bike Groupings'!$B$4,I318&gt;'CBSA Bike Groupings'!$B$3),'CBSA Bike Groupings'!$A$4,
IF(AND(I318&lt;='CBSA Bike Groupings'!$B$5,I318&gt;'CBSA Bike Groupings'!$B$4),'CBSA Bike Groupings'!$A$5,
IF(I318&gt;'CBSA Bike Groupings'!$B$5,'CBSA Bike Groupings'!$A$6,"")))))</f>
        <v>1</v>
      </c>
      <c r="L318" s="48">
        <f>IF(J318&lt;='CBSA Walk Groupings'!$B$2,'CBSA Walk Groupings'!$A$2,
IF(AND(J318&lt;='CBSA Walk Groupings'!$B$3,J318&gt;'CBSA Walk Groupings'!$B$2),'CBSA Walk Groupings'!$A$3,
IF(AND(J318&lt;='CBSA Walk Groupings'!$B$4,J318&gt;'CBSA Walk Groupings'!$B$3),'CBSA Walk Groupings'!$A$4,
IF(AND(J318&lt;='CBSA Walk Groupings'!$B$5,J318&gt;'CBSA Walk Groupings'!$B$4),'CBSA Walk Groupings'!$A$5,
IF(J318&gt;'CBSA Walk Groupings'!$B$5,'CBSA Walk Groupings'!$A$6,"")))))</f>
        <v>4</v>
      </c>
      <c r="M318" s="72">
        <v>0</v>
      </c>
      <c r="N318" s="72">
        <v>10</v>
      </c>
    </row>
    <row r="319" spans="1:14" x14ac:dyDescent="0.25">
      <c r="A319" t="str">
        <f t="shared" si="4"/>
        <v>Central Massachusetts MPO_2015</v>
      </c>
      <c r="B319" t="s">
        <v>187</v>
      </c>
      <c r="C319" s="49" t="s">
        <v>141</v>
      </c>
      <c r="D319">
        <v>2015</v>
      </c>
      <c r="E319" s="45">
        <v>566242.26874234132</v>
      </c>
      <c r="F319" s="50">
        <v>277075.45053333545</v>
      </c>
      <c r="G319" s="46">
        <v>462.35738002369305</v>
      </c>
      <c r="H319" s="46">
        <v>7903.3910481599778</v>
      </c>
      <c r="I319" s="47">
        <v>0.1668705686966179</v>
      </c>
      <c r="J319" s="47">
        <v>2.8524328059187281</v>
      </c>
      <c r="K319" s="48">
        <f>IF(I319&lt;='CBSA Bike Groupings'!$B$2,'CBSA Bike Groupings'!$A$2,
IF(AND(I319&lt;='CBSA Bike Groupings'!$B$3,I319&gt;'CBSA Bike Groupings'!$B$2),'CBSA Bike Groupings'!$A$3,
IF(AND(I319&lt;='CBSA Bike Groupings'!$B$4,I319&gt;'CBSA Bike Groupings'!$B$3),'CBSA Bike Groupings'!$A$4,
IF(AND(I319&lt;='CBSA Bike Groupings'!$B$5,I319&gt;'CBSA Bike Groupings'!$B$4),'CBSA Bike Groupings'!$A$5,
IF(I319&gt;'CBSA Bike Groupings'!$B$5,'CBSA Bike Groupings'!$A$6,"")))))</f>
        <v>1</v>
      </c>
      <c r="L319" s="48">
        <f>IF(J319&lt;='CBSA Walk Groupings'!$B$2,'CBSA Walk Groupings'!$A$2,
IF(AND(J319&lt;='CBSA Walk Groupings'!$B$3,J319&gt;'CBSA Walk Groupings'!$B$2),'CBSA Walk Groupings'!$A$3,
IF(AND(J319&lt;='CBSA Walk Groupings'!$B$4,J319&gt;'CBSA Walk Groupings'!$B$3),'CBSA Walk Groupings'!$A$4,
IF(AND(J319&lt;='CBSA Walk Groupings'!$B$5,J319&gt;'CBSA Walk Groupings'!$B$4),'CBSA Walk Groupings'!$A$5,
IF(J319&gt;'CBSA Walk Groupings'!$B$5,'CBSA Walk Groupings'!$A$6,"")))))</f>
        <v>4</v>
      </c>
      <c r="M319" s="72">
        <v>0</v>
      </c>
      <c r="N319" s="72">
        <v>9</v>
      </c>
    </row>
    <row r="320" spans="1:14" x14ac:dyDescent="0.25">
      <c r="A320" t="str">
        <f t="shared" si="4"/>
        <v>Central Massachusetts MPO_2016</v>
      </c>
      <c r="B320" t="s">
        <v>187</v>
      </c>
      <c r="C320" s="49" t="s">
        <v>141</v>
      </c>
      <c r="D320">
        <v>2016</v>
      </c>
      <c r="E320" s="45">
        <v>568232.84489140986</v>
      </c>
      <c r="F320" s="50">
        <v>280959.88347228855</v>
      </c>
      <c r="G320" s="46">
        <v>463.6166723340358</v>
      </c>
      <c r="H320" s="46">
        <v>8094.0643972733387</v>
      </c>
      <c r="I320" s="47">
        <v>0.16501169725882339</v>
      </c>
      <c r="J320" s="47">
        <v>2.8808612451149691</v>
      </c>
      <c r="K320" s="48">
        <f>IF(I320&lt;='CBSA Bike Groupings'!$B$2,'CBSA Bike Groupings'!$A$2,
IF(AND(I320&lt;='CBSA Bike Groupings'!$B$3,I320&gt;'CBSA Bike Groupings'!$B$2),'CBSA Bike Groupings'!$A$3,
IF(AND(I320&lt;='CBSA Bike Groupings'!$B$4,I320&gt;'CBSA Bike Groupings'!$B$3),'CBSA Bike Groupings'!$A$4,
IF(AND(I320&lt;='CBSA Bike Groupings'!$B$5,I320&gt;'CBSA Bike Groupings'!$B$4),'CBSA Bike Groupings'!$A$5,
IF(I320&gt;'CBSA Bike Groupings'!$B$5,'CBSA Bike Groupings'!$A$6,"")))))</f>
        <v>1</v>
      </c>
      <c r="L320" s="48">
        <f>IF(J320&lt;='CBSA Walk Groupings'!$B$2,'CBSA Walk Groupings'!$A$2,
IF(AND(J320&lt;='CBSA Walk Groupings'!$B$3,J320&gt;'CBSA Walk Groupings'!$B$2),'CBSA Walk Groupings'!$A$3,
IF(AND(J320&lt;='CBSA Walk Groupings'!$B$4,J320&gt;'CBSA Walk Groupings'!$B$3),'CBSA Walk Groupings'!$A$4,
IF(AND(J320&lt;='CBSA Walk Groupings'!$B$5,J320&gt;'CBSA Walk Groupings'!$B$4),'CBSA Walk Groupings'!$A$5,
IF(J320&gt;'CBSA Walk Groupings'!$B$5,'CBSA Walk Groupings'!$A$6,"")))))</f>
        <v>4</v>
      </c>
      <c r="M320" s="72">
        <v>0</v>
      </c>
      <c r="N320" s="72">
        <v>7</v>
      </c>
    </row>
    <row r="321" spans="1:14" x14ac:dyDescent="0.25">
      <c r="A321" t="str">
        <f t="shared" si="4"/>
        <v>Central Massachusetts MPO_2017</v>
      </c>
      <c r="B321" t="s">
        <v>187</v>
      </c>
      <c r="C321" s="49" t="s">
        <v>141</v>
      </c>
      <c r="D321">
        <v>2017</v>
      </c>
      <c r="E321" s="45">
        <v>571671</v>
      </c>
      <c r="F321" s="50">
        <v>283823</v>
      </c>
      <c r="G321" s="46">
        <v>504</v>
      </c>
      <c r="H321" s="46">
        <v>8041</v>
      </c>
      <c r="I321" s="47">
        <f>(G321/$F321)*100</f>
        <v>0.17757546076251748</v>
      </c>
      <c r="J321" s="47">
        <f>(H321/$F321)*100</f>
        <v>2.8331037301416728</v>
      </c>
      <c r="K321" s="48">
        <f>IF(I321&lt;='CBSA Bike Groupings'!$B$2,'CBSA Bike Groupings'!$A$2,
IF(AND(I321&lt;='CBSA Bike Groupings'!$B$3,I321&gt;'CBSA Bike Groupings'!$B$2),'CBSA Bike Groupings'!$A$3,
IF(AND(I321&lt;='CBSA Bike Groupings'!$B$4,I321&gt;'CBSA Bike Groupings'!$B$3),'CBSA Bike Groupings'!$A$4,
IF(AND(I321&lt;='CBSA Bike Groupings'!$B$5,I321&gt;'CBSA Bike Groupings'!$B$4),'CBSA Bike Groupings'!$A$5,
IF(I321&gt;'CBSA Bike Groupings'!$B$5,'CBSA Bike Groupings'!$A$6,"")))))</f>
        <v>1</v>
      </c>
      <c r="L321" s="48">
        <f>IF(J321&lt;='CBSA Walk Groupings'!$B$2,'CBSA Walk Groupings'!$A$2,
IF(AND(J321&lt;='CBSA Walk Groupings'!$B$3,J321&gt;'CBSA Walk Groupings'!$B$2),'CBSA Walk Groupings'!$A$3,
IF(AND(J321&lt;='CBSA Walk Groupings'!$B$4,J321&gt;'CBSA Walk Groupings'!$B$3),'CBSA Walk Groupings'!$A$4,
IF(AND(J321&lt;='CBSA Walk Groupings'!$B$5,J321&gt;'CBSA Walk Groupings'!$B$4),'CBSA Walk Groupings'!$A$5,
IF(J321&gt;'CBSA Walk Groupings'!$B$5,'CBSA Walk Groupings'!$A$6,"")))))</f>
        <v>4</v>
      </c>
      <c r="M321" s="72">
        <v>1</v>
      </c>
      <c r="N321" s="72">
        <v>7</v>
      </c>
    </row>
    <row r="322" spans="1:14" x14ac:dyDescent="0.25">
      <c r="A322" t="str">
        <f t="shared" si="4"/>
        <v>Central Mississippi Planning &amp; Development District_2013</v>
      </c>
      <c r="B322" t="s">
        <v>188</v>
      </c>
      <c r="C322" s="49" t="s">
        <v>189</v>
      </c>
      <c r="D322">
        <v>2013</v>
      </c>
      <c r="E322" s="45">
        <v>464220.0802093909</v>
      </c>
      <c r="F322" s="50">
        <v>205734.52618512762</v>
      </c>
      <c r="G322" s="46">
        <v>176.999999999973</v>
      </c>
      <c r="H322" s="46">
        <v>1879.4555033235806</v>
      </c>
      <c r="I322" s="47">
        <v>8.6033201758610886E-2</v>
      </c>
      <c r="J322" s="47">
        <v>0.91353431928697104</v>
      </c>
      <c r="K322" s="48">
        <f>IF(I322&lt;='CBSA Bike Groupings'!$B$2,'CBSA Bike Groupings'!$A$2,
IF(AND(I322&lt;='CBSA Bike Groupings'!$B$3,I322&gt;'CBSA Bike Groupings'!$B$2),'CBSA Bike Groupings'!$A$3,
IF(AND(I322&lt;='CBSA Bike Groupings'!$B$4,I322&gt;'CBSA Bike Groupings'!$B$3),'CBSA Bike Groupings'!$A$4,
IF(AND(I322&lt;='CBSA Bike Groupings'!$B$5,I322&gt;'CBSA Bike Groupings'!$B$4),'CBSA Bike Groupings'!$A$5,
IF(I322&gt;'CBSA Bike Groupings'!$B$5,'CBSA Bike Groupings'!$A$6,"")))))</f>
        <v>1</v>
      </c>
      <c r="L322" s="48">
        <f>IF(J322&lt;='CBSA Walk Groupings'!$B$2,'CBSA Walk Groupings'!$A$2,
IF(AND(J322&lt;='CBSA Walk Groupings'!$B$3,J322&gt;'CBSA Walk Groupings'!$B$2),'CBSA Walk Groupings'!$A$3,
IF(AND(J322&lt;='CBSA Walk Groupings'!$B$4,J322&gt;'CBSA Walk Groupings'!$B$3),'CBSA Walk Groupings'!$A$4,
IF(AND(J322&lt;='CBSA Walk Groupings'!$B$5,J322&gt;'CBSA Walk Groupings'!$B$4),'CBSA Walk Groupings'!$A$5,
IF(J322&gt;'CBSA Walk Groupings'!$B$5,'CBSA Walk Groupings'!$A$6,"")))))</f>
        <v>1</v>
      </c>
      <c r="M322" s="72">
        <v>0</v>
      </c>
      <c r="N322" s="72">
        <v>13</v>
      </c>
    </row>
    <row r="323" spans="1:14" x14ac:dyDescent="0.25">
      <c r="A323" t="str">
        <f t="shared" ref="A323:A386" si="5">B323&amp;"_"&amp;D323</f>
        <v>Central Mississippi Planning &amp; Development District_2014</v>
      </c>
      <c r="B323" t="s">
        <v>188</v>
      </c>
      <c r="C323" s="49" t="s">
        <v>189</v>
      </c>
      <c r="D323">
        <v>2014</v>
      </c>
      <c r="E323" s="45">
        <v>467702.57805576985</v>
      </c>
      <c r="F323" s="50">
        <v>208687.96220557913</v>
      </c>
      <c r="G323" s="46">
        <v>167.00210791878777</v>
      </c>
      <c r="H323" s="46">
        <v>1899.8313763868089</v>
      </c>
      <c r="I323" s="47">
        <v>8.0024792112481077E-2</v>
      </c>
      <c r="J323" s="47">
        <v>0.91036941293014284</v>
      </c>
      <c r="K323" s="48">
        <f>IF(I323&lt;='CBSA Bike Groupings'!$B$2,'CBSA Bike Groupings'!$A$2,
IF(AND(I323&lt;='CBSA Bike Groupings'!$B$3,I323&gt;'CBSA Bike Groupings'!$B$2),'CBSA Bike Groupings'!$A$3,
IF(AND(I323&lt;='CBSA Bike Groupings'!$B$4,I323&gt;'CBSA Bike Groupings'!$B$3),'CBSA Bike Groupings'!$A$4,
IF(AND(I323&lt;='CBSA Bike Groupings'!$B$5,I323&gt;'CBSA Bike Groupings'!$B$4),'CBSA Bike Groupings'!$A$5,
IF(I323&gt;'CBSA Bike Groupings'!$B$5,'CBSA Bike Groupings'!$A$6,"")))))</f>
        <v>1</v>
      </c>
      <c r="L323" s="48">
        <f>IF(J323&lt;='CBSA Walk Groupings'!$B$2,'CBSA Walk Groupings'!$A$2,
IF(AND(J323&lt;='CBSA Walk Groupings'!$B$3,J323&gt;'CBSA Walk Groupings'!$B$2),'CBSA Walk Groupings'!$A$3,
IF(AND(J323&lt;='CBSA Walk Groupings'!$B$4,J323&gt;'CBSA Walk Groupings'!$B$3),'CBSA Walk Groupings'!$A$4,
IF(AND(J323&lt;='CBSA Walk Groupings'!$B$5,J323&gt;'CBSA Walk Groupings'!$B$4),'CBSA Walk Groupings'!$A$5,
IF(J323&gt;'CBSA Walk Groupings'!$B$5,'CBSA Walk Groupings'!$A$6,"")))))</f>
        <v>1</v>
      </c>
      <c r="M323" s="72">
        <v>1</v>
      </c>
      <c r="N323" s="72">
        <v>10</v>
      </c>
    </row>
    <row r="324" spans="1:14" x14ac:dyDescent="0.25">
      <c r="A324" t="str">
        <f t="shared" si="5"/>
        <v>Central Mississippi Planning &amp; Development District_2015</v>
      </c>
      <c r="B324" t="s">
        <v>188</v>
      </c>
      <c r="C324" s="49" t="s">
        <v>189</v>
      </c>
      <c r="D324">
        <v>2015</v>
      </c>
      <c r="E324" s="45">
        <v>470309.58990282967</v>
      </c>
      <c r="F324" s="50">
        <v>210002.1582860683</v>
      </c>
      <c r="G324" s="46">
        <v>150.00210791873778</v>
      </c>
      <c r="H324" s="46">
        <v>1984.24033721869</v>
      </c>
      <c r="I324" s="47">
        <v>7.1428841085719938E-2</v>
      </c>
      <c r="J324" s="47">
        <v>0.9448666401398248</v>
      </c>
      <c r="K324" s="48">
        <f>IF(I324&lt;='CBSA Bike Groupings'!$B$2,'CBSA Bike Groupings'!$A$2,
IF(AND(I324&lt;='CBSA Bike Groupings'!$B$3,I324&gt;'CBSA Bike Groupings'!$B$2),'CBSA Bike Groupings'!$A$3,
IF(AND(I324&lt;='CBSA Bike Groupings'!$B$4,I324&gt;'CBSA Bike Groupings'!$B$3),'CBSA Bike Groupings'!$A$4,
IF(AND(I324&lt;='CBSA Bike Groupings'!$B$5,I324&gt;'CBSA Bike Groupings'!$B$4),'CBSA Bike Groupings'!$A$5,
IF(I324&gt;'CBSA Bike Groupings'!$B$5,'CBSA Bike Groupings'!$A$6,"")))))</f>
        <v>1</v>
      </c>
      <c r="L324" s="48">
        <f>IF(J324&lt;='CBSA Walk Groupings'!$B$2,'CBSA Walk Groupings'!$A$2,
IF(AND(J324&lt;='CBSA Walk Groupings'!$B$3,J324&gt;'CBSA Walk Groupings'!$B$2),'CBSA Walk Groupings'!$A$3,
IF(AND(J324&lt;='CBSA Walk Groupings'!$B$4,J324&gt;'CBSA Walk Groupings'!$B$3),'CBSA Walk Groupings'!$A$4,
IF(AND(J324&lt;='CBSA Walk Groupings'!$B$5,J324&gt;'CBSA Walk Groupings'!$B$4),'CBSA Walk Groupings'!$A$5,
IF(J324&gt;'CBSA Walk Groupings'!$B$5,'CBSA Walk Groupings'!$A$6,"")))))</f>
        <v>1</v>
      </c>
      <c r="M324" s="72">
        <v>1</v>
      </c>
      <c r="N324" s="72">
        <v>14</v>
      </c>
    </row>
    <row r="325" spans="1:14" x14ac:dyDescent="0.25">
      <c r="A325" t="str">
        <f t="shared" si="5"/>
        <v>Central Mississippi Planning &amp; Development District_2016</v>
      </c>
      <c r="B325" t="s">
        <v>188</v>
      </c>
      <c r="C325" s="49" t="s">
        <v>189</v>
      </c>
      <c r="D325">
        <v>2016</v>
      </c>
      <c r="E325" s="45">
        <v>472322.30189185834</v>
      </c>
      <c r="F325" s="50">
        <v>212549.46589428282</v>
      </c>
      <c r="G325" s="46">
        <v>225.97519526227677</v>
      </c>
      <c r="H325" s="46">
        <v>2247.0084349697527</v>
      </c>
      <c r="I325" s="47">
        <v>0.10631651992702329</v>
      </c>
      <c r="J325" s="47">
        <v>1.0571696454355537</v>
      </c>
      <c r="K325" s="48">
        <f>IF(I325&lt;='CBSA Bike Groupings'!$B$2,'CBSA Bike Groupings'!$A$2,
IF(AND(I325&lt;='CBSA Bike Groupings'!$B$3,I325&gt;'CBSA Bike Groupings'!$B$2),'CBSA Bike Groupings'!$A$3,
IF(AND(I325&lt;='CBSA Bike Groupings'!$B$4,I325&gt;'CBSA Bike Groupings'!$B$3),'CBSA Bike Groupings'!$A$4,
IF(AND(I325&lt;='CBSA Bike Groupings'!$B$5,I325&gt;'CBSA Bike Groupings'!$B$4),'CBSA Bike Groupings'!$A$5,
IF(I325&gt;'CBSA Bike Groupings'!$B$5,'CBSA Bike Groupings'!$A$6,"")))))</f>
        <v>1</v>
      </c>
      <c r="L325" s="48">
        <f>IF(J325&lt;='CBSA Walk Groupings'!$B$2,'CBSA Walk Groupings'!$A$2,
IF(AND(J325&lt;='CBSA Walk Groupings'!$B$3,J325&gt;'CBSA Walk Groupings'!$B$2),'CBSA Walk Groupings'!$A$3,
IF(AND(J325&lt;='CBSA Walk Groupings'!$B$4,J325&gt;'CBSA Walk Groupings'!$B$3),'CBSA Walk Groupings'!$A$4,
IF(AND(J325&lt;='CBSA Walk Groupings'!$B$5,J325&gt;'CBSA Walk Groupings'!$B$4),'CBSA Walk Groupings'!$A$5,
IF(J325&gt;'CBSA Walk Groupings'!$B$5,'CBSA Walk Groupings'!$A$6,"")))))</f>
        <v>1</v>
      </c>
      <c r="M325" s="72">
        <v>0</v>
      </c>
      <c r="N325" s="72">
        <v>11</v>
      </c>
    </row>
    <row r="326" spans="1:14" x14ac:dyDescent="0.25">
      <c r="A326" t="str">
        <f t="shared" si="5"/>
        <v>Central Mississippi Planning &amp; Development District_2017</v>
      </c>
      <c r="B326" t="s">
        <v>188</v>
      </c>
      <c r="C326" s="49" t="s">
        <v>189</v>
      </c>
      <c r="D326">
        <v>2017</v>
      </c>
      <c r="E326" s="45">
        <v>473246</v>
      </c>
      <c r="F326" s="50">
        <v>216355</v>
      </c>
      <c r="G326" s="46">
        <v>132</v>
      </c>
      <c r="H326" s="46">
        <v>2339</v>
      </c>
      <c r="I326" s="47">
        <f>(G326/$F326)*100</f>
        <v>6.1010838667930015E-2</v>
      </c>
      <c r="J326" s="47">
        <f>(H326/$F326)*100</f>
        <v>1.0810935730627902</v>
      </c>
      <c r="K326" s="48">
        <f>IF(I326&lt;='CBSA Bike Groupings'!$B$2,'CBSA Bike Groupings'!$A$2,
IF(AND(I326&lt;='CBSA Bike Groupings'!$B$3,I326&gt;'CBSA Bike Groupings'!$B$2),'CBSA Bike Groupings'!$A$3,
IF(AND(I326&lt;='CBSA Bike Groupings'!$B$4,I326&gt;'CBSA Bike Groupings'!$B$3),'CBSA Bike Groupings'!$A$4,
IF(AND(I326&lt;='CBSA Bike Groupings'!$B$5,I326&gt;'CBSA Bike Groupings'!$B$4),'CBSA Bike Groupings'!$A$5,
IF(I326&gt;'CBSA Bike Groupings'!$B$5,'CBSA Bike Groupings'!$A$6,"")))))</f>
        <v>1</v>
      </c>
      <c r="L326" s="48">
        <f>IF(J326&lt;='CBSA Walk Groupings'!$B$2,'CBSA Walk Groupings'!$A$2,
IF(AND(J326&lt;='CBSA Walk Groupings'!$B$3,J326&gt;'CBSA Walk Groupings'!$B$2),'CBSA Walk Groupings'!$A$3,
IF(AND(J326&lt;='CBSA Walk Groupings'!$B$4,J326&gt;'CBSA Walk Groupings'!$B$3),'CBSA Walk Groupings'!$A$4,
IF(AND(J326&lt;='CBSA Walk Groupings'!$B$5,J326&gt;'CBSA Walk Groupings'!$B$4),'CBSA Walk Groupings'!$A$5,
IF(J326&gt;'CBSA Walk Groupings'!$B$5,'CBSA Walk Groupings'!$A$6,"")))))</f>
        <v>1</v>
      </c>
      <c r="M326" s="72">
        <v>1</v>
      </c>
      <c r="N326" s="72">
        <v>8</v>
      </c>
    </row>
    <row r="327" spans="1:14" x14ac:dyDescent="0.25">
      <c r="A327" t="str">
        <f t="shared" si="5"/>
        <v>Central Virginia MPO_2013</v>
      </c>
      <c r="B327" t="s">
        <v>190</v>
      </c>
      <c r="C327" s="49" t="s">
        <v>149</v>
      </c>
      <c r="D327">
        <v>2013</v>
      </c>
      <c r="E327" s="45">
        <v>146800.48838191343</v>
      </c>
      <c r="F327" s="50">
        <v>65262.015520178924</v>
      </c>
      <c r="G327" s="46">
        <v>75.83912402224</v>
      </c>
      <c r="H327" s="46">
        <v>1905.6065517314523</v>
      </c>
      <c r="I327" s="47">
        <v>0.11620714349343172</v>
      </c>
      <c r="J327" s="47">
        <v>2.9199321175458355</v>
      </c>
      <c r="K327" s="48">
        <f>IF(I327&lt;='CBSA Bike Groupings'!$B$2,'CBSA Bike Groupings'!$A$2,
IF(AND(I327&lt;='CBSA Bike Groupings'!$B$3,I327&gt;'CBSA Bike Groupings'!$B$2),'CBSA Bike Groupings'!$A$3,
IF(AND(I327&lt;='CBSA Bike Groupings'!$B$4,I327&gt;'CBSA Bike Groupings'!$B$3),'CBSA Bike Groupings'!$A$4,
IF(AND(I327&lt;='CBSA Bike Groupings'!$B$5,I327&gt;'CBSA Bike Groupings'!$B$4),'CBSA Bike Groupings'!$A$5,
IF(I327&gt;'CBSA Bike Groupings'!$B$5,'CBSA Bike Groupings'!$A$6,"")))))</f>
        <v>1</v>
      </c>
      <c r="L327" s="48">
        <f>IF(J327&lt;='CBSA Walk Groupings'!$B$2,'CBSA Walk Groupings'!$A$2,
IF(AND(J327&lt;='CBSA Walk Groupings'!$B$3,J327&gt;'CBSA Walk Groupings'!$B$2),'CBSA Walk Groupings'!$A$3,
IF(AND(J327&lt;='CBSA Walk Groupings'!$B$4,J327&gt;'CBSA Walk Groupings'!$B$3),'CBSA Walk Groupings'!$A$4,
IF(AND(J327&lt;='CBSA Walk Groupings'!$B$5,J327&gt;'CBSA Walk Groupings'!$B$4),'CBSA Walk Groupings'!$A$5,
IF(J327&gt;'CBSA Walk Groupings'!$B$5,'CBSA Walk Groupings'!$A$6,"")))))</f>
        <v>4</v>
      </c>
      <c r="M327" s="72">
        <v>1</v>
      </c>
      <c r="N327" s="72">
        <v>0</v>
      </c>
    </row>
    <row r="328" spans="1:14" x14ac:dyDescent="0.25">
      <c r="A328" t="str">
        <f t="shared" si="5"/>
        <v>Central Virginia MPO_2014</v>
      </c>
      <c r="B328" t="s">
        <v>190</v>
      </c>
      <c r="C328" s="49" t="s">
        <v>149</v>
      </c>
      <c r="D328">
        <v>2014</v>
      </c>
      <c r="E328" s="45">
        <v>147633.42268471653</v>
      </c>
      <c r="F328" s="50">
        <v>66034.052907258563</v>
      </c>
      <c r="G328" s="46">
        <v>100.01537775109</v>
      </c>
      <c r="H328" s="46">
        <v>1929.9979465250201</v>
      </c>
      <c r="I328" s="47">
        <v>0.15146030471816785</v>
      </c>
      <c r="J328" s="47">
        <v>2.9227313205136798</v>
      </c>
      <c r="K328" s="48">
        <f>IF(I328&lt;='CBSA Bike Groupings'!$B$2,'CBSA Bike Groupings'!$A$2,
IF(AND(I328&lt;='CBSA Bike Groupings'!$B$3,I328&gt;'CBSA Bike Groupings'!$B$2),'CBSA Bike Groupings'!$A$3,
IF(AND(I328&lt;='CBSA Bike Groupings'!$B$4,I328&gt;'CBSA Bike Groupings'!$B$3),'CBSA Bike Groupings'!$A$4,
IF(AND(I328&lt;='CBSA Bike Groupings'!$B$5,I328&gt;'CBSA Bike Groupings'!$B$4),'CBSA Bike Groupings'!$A$5,
IF(I328&gt;'CBSA Bike Groupings'!$B$5,'CBSA Bike Groupings'!$A$6,"")))))</f>
        <v>1</v>
      </c>
      <c r="L328" s="48">
        <f>IF(J328&lt;='CBSA Walk Groupings'!$B$2,'CBSA Walk Groupings'!$A$2,
IF(AND(J328&lt;='CBSA Walk Groupings'!$B$3,J328&gt;'CBSA Walk Groupings'!$B$2),'CBSA Walk Groupings'!$A$3,
IF(AND(J328&lt;='CBSA Walk Groupings'!$B$4,J328&gt;'CBSA Walk Groupings'!$B$3),'CBSA Walk Groupings'!$A$4,
IF(AND(J328&lt;='CBSA Walk Groupings'!$B$5,J328&gt;'CBSA Walk Groupings'!$B$4),'CBSA Walk Groupings'!$A$5,
IF(J328&gt;'CBSA Walk Groupings'!$B$5,'CBSA Walk Groupings'!$A$6,"")))))</f>
        <v>4</v>
      </c>
      <c r="M328" s="72">
        <v>0</v>
      </c>
      <c r="N328" s="72">
        <v>0</v>
      </c>
    </row>
    <row r="329" spans="1:14" x14ac:dyDescent="0.25">
      <c r="A329" t="str">
        <f t="shared" si="5"/>
        <v>Central Virginia MPO_2015</v>
      </c>
      <c r="B329" t="s">
        <v>190</v>
      </c>
      <c r="C329" s="49" t="s">
        <v>149</v>
      </c>
      <c r="D329">
        <v>2015</v>
      </c>
      <c r="E329" s="45">
        <v>148510.62761533362</v>
      </c>
      <c r="F329" s="50">
        <v>67268.076139997924</v>
      </c>
      <c r="G329" s="46">
        <v>157.999819546574</v>
      </c>
      <c r="H329" s="46">
        <v>1926.8952466356232</v>
      </c>
      <c r="I329" s="47">
        <v>0.23488083592244513</v>
      </c>
      <c r="J329" s="47">
        <v>2.8645017922400222</v>
      </c>
      <c r="K329" s="48">
        <f>IF(I329&lt;='CBSA Bike Groupings'!$B$2,'CBSA Bike Groupings'!$A$2,
IF(AND(I329&lt;='CBSA Bike Groupings'!$B$3,I329&gt;'CBSA Bike Groupings'!$B$2),'CBSA Bike Groupings'!$A$3,
IF(AND(I329&lt;='CBSA Bike Groupings'!$B$4,I329&gt;'CBSA Bike Groupings'!$B$3),'CBSA Bike Groupings'!$A$4,
IF(AND(I329&lt;='CBSA Bike Groupings'!$B$5,I329&gt;'CBSA Bike Groupings'!$B$4),'CBSA Bike Groupings'!$A$5,
IF(I329&gt;'CBSA Bike Groupings'!$B$5,'CBSA Bike Groupings'!$A$6,"")))))</f>
        <v>1</v>
      </c>
      <c r="L329" s="48">
        <f>IF(J329&lt;='CBSA Walk Groupings'!$B$2,'CBSA Walk Groupings'!$A$2,
IF(AND(J329&lt;='CBSA Walk Groupings'!$B$3,J329&gt;'CBSA Walk Groupings'!$B$2),'CBSA Walk Groupings'!$A$3,
IF(AND(J329&lt;='CBSA Walk Groupings'!$B$4,J329&gt;'CBSA Walk Groupings'!$B$3),'CBSA Walk Groupings'!$A$4,
IF(AND(J329&lt;='CBSA Walk Groupings'!$B$5,J329&gt;'CBSA Walk Groupings'!$B$4),'CBSA Walk Groupings'!$A$5,
IF(J329&gt;'CBSA Walk Groupings'!$B$5,'CBSA Walk Groupings'!$A$6,"")))))</f>
        <v>4</v>
      </c>
      <c r="M329" s="72">
        <v>0</v>
      </c>
      <c r="N329" s="72">
        <v>0</v>
      </c>
    </row>
    <row r="330" spans="1:14" x14ac:dyDescent="0.25">
      <c r="A330" t="str">
        <f t="shared" si="5"/>
        <v>Central Virginia MPO_2016</v>
      </c>
      <c r="B330" t="s">
        <v>190</v>
      </c>
      <c r="C330" s="49" t="s">
        <v>149</v>
      </c>
      <c r="D330">
        <v>2016</v>
      </c>
      <c r="E330" s="45">
        <v>149127.3153029301</v>
      </c>
      <c r="F330" s="50">
        <v>68415.443072270311</v>
      </c>
      <c r="G330" s="46">
        <v>172.99909773299601</v>
      </c>
      <c r="H330" s="46">
        <v>1935.8472571179202</v>
      </c>
      <c r="I330" s="47">
        <v>0.25286556655088721</v>
      </c>
      <c r="J330" s="47">
        <v>2.8295472048218673</v>
      </c>
      <c r="K330" s="48">
        <f>IF(I330&lt;='CBSA Bike Groupings'!$B$2,'CBSA Bike Groupings'!$A$2,
IF(AND(I330&lt;='CBSA Bike Groupings'!$B$3,I330&gt;'CBSA Bike Groupings'!$B$2),'CBSA Bike Groupings'!$A$3,
IF(AND(I330&lt;='CBSA Bike Groupings'!$B$4,I330&gt;'CBSA Bike Groupings'!$B$3),'CBSA Bike Groupings'!$A$4,
IF(AND(I330&lt;='CBSA Bike Groupings'!$B$5,I330&gt;'CBSA Bike Groupings'!$B$4),'CBSA Bike Groupings'!$A$5,
IF(I330&gt;'CBSA Bike Groupings'!$B$5,'CBSA Bike Groupings'!$A$6,"")))))</f>
        <v>2</v>
      </c>
      <c r="L330" s="48">
        <f>IF(J330&lt;='CBSA Walk Groupings'!$B$2,'CBSA Walk Groupings'!$A$2,
IF(AND(J330&lt;='CBSA Walk Groupings'!$B$3,J330&gt;'CBSA Walk Groupings'!$B$2),'CBSA Walk Groupings'!$A$3,
IF(AND(J330&lt;='CBSA Walk Groupings'!$B$4,J330&gt;'CBSA Walk Groupings'!$B$3),'CBSA Walk Groupings'!$A$4,
IF(AND(J330&lt;='CBSA Walk Groupings'!$B$5,J330&gt;'CBSA Walk Groupings'!$B$4),'CBSA Walk Groupings'!$A$5,
IF(J330&gt;'CBSA Walk Groupings'!$B$5,'CBSA Walk Groupings'!$A$6,"")))))</f>
        <v>4</v>
      </c>
      <c r="M330" s="72">
        <v>0</v>
      </c>
      <c r="N330" s="72">
        <v>0</v>
      </c>
    </row>
    <row r="331" spans="1:14" x14ac:dyDescent="0.25">
      <c r="A331" t="str">
        <f t="shared" si="5"/>
        <v>Central Virginia MPO_2017</v>
      </c>
      <c r="B331" t="s">
        <v>190</v>
      </c>
      <c r="C331" s="49" t="s">
        <v>149</v>
      </c>
      <c r="D331">
        <v>2017</v>
      </c>
      <c r="E331" s="45">
        <v>150402</v>
      </c>
      <c r="F331" s="50">
        <v>69206</v>
      </c>
      <c r="G331" s="46">
        <v>179</v>
      </c>
      <c r="H331" s="46">
        <v>1958</v>
      </c>
      <c r="I331" s="47">
        <f>(G331/$F331)*100</f>
        <v>0.25864809409588763</v>
      </c>
      <c r="J331" s="47">
        <f>(H331/$F331)*100</f>
        <v>2.8292344594399328</v>
      </c>
      <c r="K331" s="48">
        <f>IF(I331&lt;='CBSA Bike Groupings'!$B$2,'CBSA Bike Groupings'!$A$2,
IF(AND(I331&lt;='CBSA Bike Groupings'!$B$3,I331&gt;'CBSA Bike Groupings'!$B$2),'CBSA Bike Groupings'!$A$3,
IF(AND(I331&lt;='CBSA Bike Groupings'!$B$4,I331&gt;'CBSA Bike Groupings'!$B$3),'CBSA Bike Groupings'!$A$4,
IF(AND(I331&lt;='CBSA Bike Groupings'!$B$5,I331&gt;'CBSA Bike Groupings'!$B$4),'CBSA Bike Groupings'!$A$5,
IF(I331&gt;'CBSA Bike Groupings'!$B$5,'CBSA Bike Groupings'!$A$6,"")))))</f>
        <v>2</v>
      </c>
      <c r="L331" s="48">
        <f>IF(J331&lt;='CBSA Walk Groupings'!$B$2,'CBSA Walk Groupings'!$A$2,
IF(AND(J331&lt;='CBSA Walk Groupings'!$B$3,J331&gt;'CBSA Walk Groupings'!$B$2),'CBSA Walk Groupings'!$A$3,
IF(AND(J331&lt;='CBSA Walk Groupings'!$B$4,J331&gt;'CBSA Walk Groupings'!$B$3),'CBSA Walk Groupings'!$A$4,
IF(AND(J331&lt;='CBSA Walk Groupings'!$B$5,J331&gt;'CBSA Walk Groupings'!$B$4),'CBSA Walk Groupings'!$A$5,
IF(J331&gt;'CBSA Walk Groupings'!$B$5,'CBSA Walk Groupings'!$A$6,"")))))</f>
        <v>4</v>
      </c>
      <c r="M331" s="72">
        <v>0</v>
      </c>
      <c r="N331" s="72">
        <v>0</v>
      </c>
    </row>
    <row r="332" spans="1:14" x14ac:dyDescent="0.25">
      <c r="A332" t="str">
        <f t="shared" si="5"/>
        <v>Central Yavapai MPO_2013</v>
      </c>
      <c r="B332" t="s">
        <v>191</v>
      </c>
      <c r="C332" s="49" t="s">
        <v>192</v>
      </c>
      <c r="D332">
        <v>2013</v>
      </c>
      <c r="E332" s="45">
        <v>93462.209406538183</v>
      </c>
      <c r="F332" s="50">
        <v>34484.897041857126</v>
      </c>
      <c r="G332" s="46">
        <v>361.83842619458028</v>
      </c>
      <c r="H332" s="46">
        <v>921.10835719570014</v>
      </c>
      <c r="I332" s="47">
        <v>1.049266366535436</v>
      </c>
      <c r="J332" s="47">
        <v>2.6710485928888694</v>
      </c>
      <c r="K332" s="48">
        <f>IF(I332&lt;='CBSA Bike Groupings'!$B$2,'CBSA Bike Groupings'!$A$2,
IF(AND(I332&lt;='CBSA Bike Groupings'!$B$3,I332&gt;'CBSA Bike Groupings'!$B$2),'CBSA Bike Groupings'!$A$3,
IF(AND(I332&lt;='CBSA Bike Groupings'!$B$4,I332&gt;'CBSA Bike Groupings'!$B$3),'CBSA Bike Groupings'!$A$4,
IF(AND(I332&lt;='CBSA Bike Groupings'!$B$5,I332&gt;'CBSA Bike Groupings'!$B$4),'CBSA Bike Groupings'!$A$5,
IF(I332&gt;'CBSA Bike Groupings'!$B$5,'CBSA Bike Groupings'!$A$6,"")))))</f>
        <v>5</v>
      </c>
      <c r="L332" s="48">
        <f>IF(J332&lt;='CBSA Walk Groupings'!$B$2,'CBSA Walk Groupings'!$A$2,
IF(AND(J332&lt;='CBSA Walk Groupings'!$B$3,J332&gt;'CBSA Walk Groupings'!$B$2),'CBSA Walk Groupings'!$A$3,
IF(AND(J332&lt;='CBSA Walk Groupings'!$B$4,J332&gt;'CBSA Walk Groupings'!$B$3),'CBSA Walk Groupings'!$A$4,
IF(AND(J332&lt;='CBSA Walk Groupings'!$B$5,J332&gt;'CBSA Walk Groupings'!$B$4),'CBSA Walk Groupings'!$A$5,
IF(J332&gt;'CBSA Walk Groupings'!$B$5,'CBSA Walk Groupings'!$A$6,"")))))</f>
        <v>4</v>
      </c>
      <c r="M332" s="72">
        <v>0</v>
      </c>
      <c r="N332" s="72">
        <v>0</v>
      </c>
    </row>
    <row r="333" spans="1:14" x14ac:dyDescent="0.25">
      <c r="A333" t="str">
        <f t="shared" si="5"/>
        <v>Central Yavapai MPO_2014</v>
      </c>
      <c r="B333" t="s">
        <v>191</v>
      </c>
      <c r="C333" s="49" t="s">
        <v>192</v>
      </c>
      <c r="D333">
        <v>2014</v>
      </c>
      <c r="E333" s="45">
        <v>94098.362668773159</v>
      </c>
      <c r="F333" s="50">
        <v>34057.108559580629</v>
      </c>
      <c r="G333" s="46">
        <v>334.56061481042292</v>
      </c>
      <c r="H333" s="46">
        <v>962.48733104509245</v>
      </c>
      <c r="I333" s="47">
        <v>0.98235178780703458</v>
      </c>
      <c r="J333" s="47">
        <v>2.8260981972714605</v>
      </c>
      <c r="K333" s="48">
        <f>IF(I333&lt;='CBSA Bike Groupings'!$B$2,'CBSA Bike Groupings'!$A$2,
IF(AND(I333&lt;='CBSA Bike Groupings'!$B$3,I333&gt;'CBSA Bike Groupings'!$B$2),'CBSA Bike Groupings'!$A$3,
IF(AND(I333&lt;='CBSA Bike Groupings'!$B$4,I333&gt;'CBSA Bike Groupings'!$B$3),'CBSA Bike Groupings'!$A$4,
IF(AND(I333&lt;='CBSA Bike Groupings'!$B$5,I333&gt;'CBSA Bike Groupings'!$B$4),'CBSA Bike Groupings'!$A$5,
IF(I333&gt;'CBSA Bike Groupings'!$B$5,'CBSA Bike Groupings'!$A$6,"")))))</f>
        <v>5</v>
      </c>
      <c r="L333" s="48">
        <f>IF(J333&lt;='CBSA Walk Groupings'!$B$2,'CBSA Walk Groupings'!$A$2,
IF(AND(J333&lt;='CBSA Walk Groupings'!$B$3,J333&gt;'CBSA Walk Groupings'!$B$2),'CBSA Walk Groupings'!$A$3,
IF(AND(J333&lt;='CBSA Walk Groupings'!$B$4,J333&gt;'CBSA Walk Groupings'!$B$3),'CBSA Walk Groupings'!$A$4,
IF(AND(J333&lt;='CBSA Walk Groupings'!$B$5,J333&gt;'CBSA Walk Groupings'!$B$4),'CBSA Walk Groupings'!$A$5,
IF(J333&gt;'CBSA Walk Groupings'!$B$5,'CBSA Walk Groupings'!$A$6,"")))))</f>
        <v>4</v>
      </c>
      <c r="M333" s="72">
        <v>0</v>
      </c>
      <c r="N333" s="72">
        <v>2</v>
      </c>
    </row>
    <row r="334" spans="1:14" x14ac:dyDescent="0.25">
      <c r="A334" t="str">
        <f t="shared" si="5"/>
        <v>Central Yavapai MPO_2015</v>
      </c>
      <c r="B334" t="s">
        <v>191</v>
      </c>
      <c r="C334" s="49" t="s">
        <v>192</v>
      </c>
      <c r="D334">
        <v>2015</v>
      </c>
      <c r="E334" s="45">
        <v>94783.767033147102</v>
      </c>
      <c r="F334" s="50">
        <v>34185.552487376212</v>
      </c>
      <c r="G334" s="46">
        <v>377.24317636779</v>
      </c>
      <c r="H334" s="46">
        <v>983.41762880264855</v>
      </c>
      <c r="I334" s="47">
        <v>1.1035163948486588</v>
      </c>
      <c r="J334" s="47">
        <v>2.8767053835558101</v>
      </c>
      <c r="K334" s="48">
        <f>IF(I334&lt;='CBSA Bike Groupings'!$B$2,'CBSA Bike Groupings'!$A$2,
IF(AND(I334&lt;='CBSA Bike Groupings'!$B$3,I334&gt;'CBSA Bike Groupings'!$B$2),'CBSA Bike Groupings'!$A$3,
IF(AND(I334&lt;='CBSA Bike Groupings'!$B$4,I334&gt;'CBSA Bike Groupings'!$B$3),'CBSA Bike Groupings'!$A$4,
IF(AND(I334&lt;='CBSA Bike Groupings'!$B$5,I334&gt;'CBSA Bike Groupings'!$B$4),'CBSA Bike Groupings'!$A$5,
IF(I334&gt;'CBSA Bike Groupings'!$B$5,'CBSA Bike Groupings'!$A$6,"")))))</f>
        <v>5</v>
      </c>
      <c r="L334" s="48">
        <f>IF(J334&lt;='CBSA Walk Groupings'!$B$2,'CBSA Walk Groupings'!$A$2,
IF(AND(J334&lt;='CBSA Walk Groupings'!$B$3,J334&gt;'CBSA Walk Groupings'!$B$2),'CBSA Walk Groupings'!$A$3,
IF(AND(J334&lt;='CBSA Walk Groupings'!$B$4,J334&gt;'CBSA Walk Groupings'!$B$3),'CBSA Walk Groupings'!$A$4,
IF(AND(J334&lt;='CBSA Walk Groupings'!$B$5,J334&gt;'CBSA Walk Groupings'!$B$4),'CBSA Walk Groupings'!$A$5,
IF(J334&gt;'CBSA Walk Groupings'!$B$5,'CBSA Walk Groupings'!$A$6,"")))))</f>
        <v>4</v>
      </c>
      <c r="M334" s="72">
        <v>1</v>
      </c>
      <c r="N334" s="72">
        <v>0</v>
      </c>
    </row>
    <row r="335" spans="1:14" x14ac:dyDescent="0.25">
      <c r="A335" t="str">
        <f t="shared" si="5"/>
        <v>Central Yavapai MPO_2016</v>
      </c>
      <c r="B335" t="s">
        <v>191</v>
      </c>
      <c r="C335" s="49" t="s">
        <v>192</v>
      </c>
      <c r="D335">
        <v>2016</v>
      </c>
      <c r="E335" s="45">
        <v>96699.483293482539</v>
      </c>
      <c r="F335" s="50">
        <v>35358.509306932647</v>
      </c>
      <c r="G335" s="46">
        <v>425.524303242011</v>
      </c>
      <c r="H335" s="46">
        <v>861.05479222275346</v>
      </c>
      <c r="I335" s="47">
        <v>1.2034565698124033</v>
      </c>
      <c r="J335" s="47">
        <v>2.4352123692441094</v>
      </c>
      <c r="K335" s="48">
        <f>IF(I335&lt;='CBSA Bike Groupings'!$B$2,'CBSA Bike Groupings'!$A$2,
IF(AND(I335&lt;='CBSA Bike Groupings'!$B$3,I335&gt;'CBSA Bike Groupings'!$B$2),'CBSA Bike Groupings'!$A$3,
IF(AND(I335&lt;='CBSA Bike Groupings'!$B$4,I335&gt;'CBSA Bike Groupings'!$B$3),'CBSA Bike Groupings'!$A$4,
IF(AND(I335&lt;='CBSA Bike Groupings'!$B$5,I335&gt;'CBSA Bike Groupings'!$B$4),'CBSA Bike Groupings'!$A$5,
IF(I335&gt;'CBSA Bike Groupings'!$B$5,'CBSA Bike Groupings'!$A$6,"")))))</f>
        <v>5</v>
      </c>
      <c r="L335" s="48">
        <f>IF(J335&lt;='CBSA Walk Groupings'!$B$2,'CBSA Walk Groupings'!$A$2,
IF(AND(J335&lt;='CBSA Walk Groupings'!$B$3,J335&gt;'CBSA Walk Groupings'!$B$2),'CBSA Walk Groupings'!$A$3,
IF(AND(J335&lt;='CBSA Walk Groupings'!$B$4,J335&gt;'CBSA Walk Groupings'!$B$3),'CBSA Walk Groupings'!$A$4,
IF(AND(J335&lt;='CBSA Walk Groupings'!$B$5,J335&gt;'CBSA Walk Groupings'!$B$4),'CBSA Walk Groupings'!$A$5,
IF(J335&gt;'CBSA Walk Groupings'!$B$5,'CBSA Walk Groupings'!$A$6,"")))))</f>
        <v>4</v>
      </c>
      <c r="M335" s="72">
        <v>0</v>
      </c>
      <c r="N335" s="72">
        <v>1</v>
      </c>
    </row>
    <row r="336" spans="1:14" x14ac:dyDescent="0.25">
      <c r="A336" t="str">
        <f t="shared" si="5"/>
        <v>Central Yavapai MPO_2017</v>
      </c>
      <c r="B336" t="s">
        <v>191</v>
      </c>
      <c r="C336" s="49" t="s">
        <v>192</v>
      </c>
      <c r="D336">
        <v>2017</v>
      </c>
      <c r="E336" s="45">
        <v>97912</v>
      </c>
      <c r="F336" s="50">
        <v>35585</v>
      </c>
      <c r="G336" s="46">
        <v>378</v>
      </c>
      <c r="H336" s="46">
        <v>932</v>
      </c>
      <c r="I336" s="47">
        <f>(G336/$F336)*100</f>
        <v>1.0622453280876774</v>
      </c>
      <c r="J336" s="47">
        <f>(H336/$F336)*100</f>
        <v>2.6190810734860195</v>
      </c>
      <c r="K336" s="48">
        <f>IF(I336&lt;='CBSA Bike Groupings'!$B$2,'CBSA Bike Groupings'!$A$2,
IF(AND(I336&lt;='CBSA Bike Groupings'!$B$3,I336&gt;'CBSA Bike Groupings'!$B$2),'CBSA Bike Groupings'!$A$3,
IF(AND(I336&lt;='CBSA Bike Groupings'!$B$4,I336&gt;'CBSA Bike Groupings'!$B$3),'CBSA Bike Groupings'!$A$4,
IF(AND(I336&lt;='CBSA Bike Groupings'!$B$5,I336&gt;'CBSA Bike Groupings'!$B$4),'CBSA Bike Groupings'!$A$5,
IF(I336&gt;'CBSA Bike Groupings'!$B$5,'CBSA Bike Groupings'!$A$6,"")))))</f>
        <v>5</v>
      </c>
      <c r="L336" s="48">
        <f>IF(J336&lt;='CBSA Walk Groupings'!$B$2,'CBSA Walk Groupings'!$A$2,
IF(AND(J336&lt;='CBSA Walk Groupings'!$B$3,J336&gt;'CBSA Walk Groupings'!$B$2),'CBSA Walk Groupings'!$A$3,
IF(AND(J336&lt;='CBSA Walk Groupings'!$B$4,J336&gt;'CBSA Walk Groupings'!$B$3),'CBSA Walk Groupings'!$A$4,
IF(AND(J336&lt;='CBSA Walk Groupings'!$B$5,J336&gt;'CBSA Walk Groupings'!$B$4),'CBSA Walk Groupings'!$A$5,
IF(J336&gt;'CBSA Walk Groupings'!$B$5,'CBSA Walk Groupings'!$A$6,"")))))</f>
        <v>4</v>
      </c>
      <c r="M336" s="72">
        <v>1</v>
      </c>
      <c r="N336" s="72">
        <v>2</v>
      </c>
    </row>
    <row r="337" spans="1:14" x14ac:dyDescent="0.25">
      <c r="A337" t="str">
        <f t="shared" si="5"/>
        <v>Centre County MPO_2013</v>
      </c>
      <c r="B337" t="s">
        <v>193</v>
      </c>
      <c r="C337" s="49" t="s">
        <v>95</v>
      </c>
      <c r="D337">
        <v>2013</v>
      </c>
      <c r="E337" s="45">
        <v>154403.48338237748</v>
      </c>
      <c r="F337" s="50">
        <v>71311.1054699831</v>
      </c>
      <c r="G337" s="46">
        <v>1490.9627277902835</v>
      </c>
      <c r="H337" s="46">
        <v>6658.8342981746764</v>
      </c>
      <c r="I337" s="47">
        <v>2.0907861657226343</v>
      </c>
      <c r="J337" s="47">
        <v>9.3377241234572814</v>
      </c>
      <c r="K337" s="48">
        <f>IF(I337&lt;='CBSA Bike Groupings'!$B$2,'CBSA Bike Groupings'!$A$2,
IF(AND(I337&lt;='CBSA Bike Groupings'!$B$3,I337&gt;'CBSA Bike Groupings'!$B$2),'CBSA Bike Groupings'!$A$3,
IF(AND(I337&lt;='CBSA Bike Groupings'!$B$4,I337&gt;'CBSA Bike Groupings'!$B$3),'CBSA Bike Groupings'!$A$4,
IF(AND(I337&lt;='CBSA Bike Groupings'!$B$5,I337&gt;'CBSA Bike Groupings'!$B$4),'CBSA Bike Groupings'!$A$5,
IF(I337&gt;'CBSA Bike Groupings'!$B$5,'CBSA Bike Groupings'!$A$6,"")))))</f>
        <v>5</v>
      </c>
      <c r="L337" s="48">
        <f>IF(J337&lt;='CBSA Walk Groupings'!$B$2,'CBSA Walk Groupings'!$A$2,
IF(AND(J337&lt;='CBSA Walk Groupings'!$B$3,J337&gt;'CBSA Walk Groupings'!$B$2),'CBSA Walk Groupings'!$A$3,
IF(AND(J337&lt;='CBSA Walk Groupings'!$B$4,J337&gt;'CBSA Walk Groupings'!$B$3),'CBSA Walk Groupings'!$A$4,
IF(AND(J337&lt;='CBSA Walk Groupings'!$B$5,J337&gt;'CBSA Walk Groupings'!$B$4),'CBSA Walk Groupings'!$A$5,
IF(J337&gt;'CBSA Walk Groupings'!$B$5,'CBSA Walk Groupings'!$A$6,"")))))</f>
        <v>5</v>
      </c>
      <c r="M337" s="72">
        <v>0</v>
      </c>
      <c r="N337" s="72">
        <v>1</v>
      </c>
    </row>
    <row r="338" spans="1:14" x14ac:dyDescent="0.25">
      <c r="A338" t="str">
        <f t="shared" si="5"/>
        <v>Centre County MPO_2014</v>
      </c>
      <c r="B338" t="s">
        <v>193</v>
      </c>
      <c r="C338" s="49" t="s">
        <v>95</v>
      </c>
      <c r="D338">
        <v>2014</v>
      </c>
      <c r="E338" s="45">
        <v>156184.64467322192</v>
      </c>
      <c r="F338" s="50">
        <v>72142.405291861403</v>
      </c>
      <c r="G338" s="46">
        <v>1391.9435318852861</v>
      </c>
      <c r="H338" s="46">
        <v>6739.656060058308</v>
      </c>
      <c r="I338" s="47">
        <v>1.9294387624781835</v>
      </c>
      <c r="J338" s="47">
        <v>9.3421560215412285</v>
      </c>
      <c r="K338" s="48">
        <f>IF(I338&lt;='CBSA Bike Groupings'!$B$2,'CBSA Bike Groupings'!$A$2,
IF(AND(I338&lt;='CBSA Bike Groupings'!$B$3,I338&gt;'CBSA Bike Groupings'!$B$2),'CBSA Bike Groupings'!$A$3,
IF(AND(I338&lt;='CBSA Bike Groupings'!$B$4,I338&gt;'CBSA Bike Groupings'!$B$3),'CBSA Bike Groupings'!$A$4,
IF(AND(I338&lt;='CBSA Bike Groupings'!$B$5,I338&gt;'CBSA Bike Groupings'!$B$4),'CBSA Bike Groupings'!$A$5,
IF(I338&gt;'CBSA Bike Groupings'!$B$5,'CBSA Bike Groupings'!$A$6,"")))))</f>
        <v>5</v>
      </c>
      <c r="L338" s="48">
        <f>IF(J338&lt;='CBSA Walk Groupings'!$B$2,'CBSA Walk Groupings'!$A$2,
IF(AND(J338&lt;='CBSA Walk Groupings'!$B$3,J338&gt;'CBSA Walk Groupings'!$B$2),'CBSA Walk Groupings'!$A$3,
IF(AND(J338&lt;='CBSA Walk Groupings'!$B$4,J338&gt;'CBSA Walk Groupings'!$B$3),'CBSA Walk Groupings'!$A$4,
IF(AND(J338&lt;='CBSA Walk Groupings'!$B$5,J338&gt;'CBSA Walk Groupings'!$B$4),'CBSA Walk Groupings'!$A$5,
IF(J338&gt;'CBSA Walk Groupings'!$B$5,'CBSA Walk Groupings'!$A$6,"")))))</f>
        <v>5</v>
      </c>
      <c r="M338" s="72">
        <v>0</v>
      </c>
      <c r="N338" s="72">
        <v>2</v>
      </c>
    </row>
    <row r="339" spans="1:14" x14ac:dyDescent="0.25">
      <c r="A339" t="str">
        <f t="shared" si="5"/>
        <v>Centre County MPO_2015</v>
      </c>
      <c r="B339" t="s">
        <v>193</v>
      </c>
      <c r="C339" s="49" t="s">
        <v>95</v>
      </c>
      <c r="D339">
        <v>2015</v>
      </c>
      <c r="E339" s="45">
        <v>157764.92106994733</v>
      </c>
      <c r="F339" s="50">
        <v>73793.318534185877</v>
      </c>
      <c r="G339" s="46">
        <v>1363.9933548088927</v>
      </c>
      <c r="H339" s="46">
        <v>7287.2769273811373</v>
      </c>
      <c r="I339" s="47">
        <v>1.8483968222366933</v>
      </c>
      <c r="J339" s="47">
        <v>9.8752530339250093</v>
      </c>
      <c r="K339" s="48">
        <f>IF(I339&lt;='CBSA Bike Groupings'!$B$2,'CBSA Bike Groupings'!$A$2,
IF(AND(I339&lt;='CBSA Bike Groupings'!$B$3,I339&gt;'CBSA Bike Groupings'!$B$2),'CBSA Bike Groupings'!$A$3,
IF(AND(I339&lt;='CBSA Bike Groupings'!$B$4,I339&gt;'CBSA Bike Groupings'!$B$3),'CBSA Bike Groupings'!$A$4,
IF(AND(I339&lt;='CBSA Bike Groupings'!$B$5,I339&gt;'CBSA Bike Groupings'!$B$4),'CBSA Bike Groupings'!$A$5,
IF(I339&gt;'CBSA Bike Groupings'!$B$5,'CBSA Bike Groupings'!$A$6,"")))))</f>
        <v>5</v>
      </c>
      <c r="L339" s="48">
        <f>IF(J339&lt;='CBSA Walk Groupings'!$B$2,'CBSA Walk Groupings'!$A$2,
IF(AND(J339&lt;='CBSA Walk Groupings'!$B$3,J339&gt;'CBSA Walk Groupings'!$B$2),'CBSA Walk Groupings'!$A$3,
IF(AND(J339&lt;='CBSA Walk Groupings'!$B$4,J339&gt;'CBSA Walk Groupings'!$B$3),'CBSA Walk Groupings'!$A$4,
IF(AND(J339&lt;='CBSA Walk Groupings'!$B$5,J339&gt;'CBSA Walk Groupings'!$B$4),'CBSA Walk Groupings'!$A$5,
IF(J339&gt;'CBSA Walk Groupings'!$B$5,'CBSA Walk Groupings'!$A$6,"")))))</f>
        <v>5</v>
      </c>
      <c r="M339" s="72">
        <v>0</v>
      </c>
      <c r="N339" s="72">
        <v>1</v>
      </c>
    </row>
    <row r="340" spans="1:14" x14ac:dyDescent="0.25">
      <c r="A340" t="str">
        <f t="shared" si="5"/>
        <v>Centre County MPO_2016</v>
      </c>
      <c r="B340" t="s">
        <v>193</v>
      </c>
      <c r="C340" s="49" t="s">
        <v>95</v>
      </c>
      <c r="D340">
        <v>2016</v>
      </c>
      <c r="E340" s="45">
        <v>159117.46673168783</v>
      </c>
      <c r="F340" s="50">
        <v>74199.233387695014</v>
      </c>
      <c r="G340" s="46">
        <v>1517.7834091372688</v>
      </c>
      <c r="H340" s="46">
        <v>7274.1621961532155</v>
      </c>
      <c r="I340" s="47">
        <v>2.0455513350209</v>
      </c>
      <c r="J340" s="47">
        <v>9.8035543819507183</v>
      </c>
      <c r="K340" s="48">
        <f>IF(I340&lt;='CBSA Bike Groupings'!$B$2,'CBSA Bike Groupings'!$A$2,
IF(AND(I340&lt;='CBSA Bike Groupings'!$B$3,I340&gt;'CBSA Bike Groupings'!$B$2),'CBSA Bike Groupings'!$A$3,
IF(AND(I340&lt;='CBSA Bike Groupings'!$B$4,I340&gt;'CBSA Bike Groupings'!$B$3),'CBSA Bike Groupings'!$A$4,
IF(AND(I340&lt;='CBSA Bike Groupings'!$B$5,I340&gt;'CBSA Bike Groupings'!$B$4),'CBSA Bike Groupings'!$A$5,
IF(I340&gt;'CBSA Bike Groupings'!$B$5,'CBSA Bike Groupings'!$A$6,"")))))</f>
        <v>5</v>
      </c>
      <c r="L340" s="48">
        <f>IF(J340&lt;='CBSA Walk Groupings'!$B$2,'CBSA Walk Groupings'!$A$2,
IF(AND(J340&lt;='CBSA Walk Groupings'!$B$3,J340&gt;'CBSA Walk Groupings'!$B$2),'CBSA Walk Groupings'!$A$3,
IF(AND(J340&lt;='CBSA Walk Groupings'!$B$4,J340&gt;'CBSA Walk Groupings'!$B$3),'CBSA Walk Groupings'!$A$4,
IF(AND(J340&lt;='CBSA Walk Groupings'!$B$5,J340&gt;'CBSA Walk Groupings'!$B$4),'CBSA Walk Groupings'!$A$5,
IF(J340&gt;'CBSA Walk Groupings'!$B$5,'CBSA Walk Groupings'!$A$6,"")))))</f>
        <v>5</v>
      </c>
      <c r="M340" s="72">
        <v>0</v>
      </c>
      <c r="N340" s="72">
        <v>3</v>
      </c>
    </row>
    <row r="341" spans="1:14" x14ac:dyDescent="0.25">
      <c r="A341" t="str">
        <f t="shared" si="5"/>
        <v>Centre County MPO_2017</v>
      </c>
      <c r="B341" t="s">
        <v>193</v>
      </c>
      <c r="C341" s="49" t="s">
        <v>95</v>
      </c>
      <c r="D341">
        <v>2017</v>
      </c>
      <c r="E341" s="45">
        <v>160585</v>
      </c>
      <c r="F341" s="50">
        <v>75036</v>
      </c>
      <c r="G341" s="46">
        <v>1481</v>
      </c>
      <c r="H341" s="46">
        <v>7105</v>
      </c>
      <c r="I341" s="47">
        <f>(G341/$F341)*100</f>
        <v>1.9737192814115889</v>
      </c>
      <c r="J341" s="47">
        <f>(H341/$F341)*100</f>
        <v>9.4687883149421612</v>
      </c>
      <c r="K341" s="48">
        <f>IF(I341&lt;='CBSA Bike Groupings'!$B$2,'CBSA Bike Groupings'!$A$2,
IF(AND(I341&lt;='CBSA Bike Groupings'!$B$3,I341&gt;'CBSA Bike Groupings'!$B$2),'CBSA Bike Groupings'!$A$3,
IF(AND(I341&lt;='CBSA Bike Groupings'!$B$4,I341&gt;'CBSA Bike Groupings'!$B$3),'CBSA Bike Groupings'!$A$4,
IF(AND(I341&lt;='CBSA Bike Groupings'!$B$5,I341&gt;'CBSA Bike Groupings'!$B$4),'CBSA Bike Groupings'!$A$5,
IF(I341&gt;'CBSA Bike Groupings'!$B$5,'CBSA Bike Groupings'!$A$6,"")))))</f>
        <v>5</v>
      </c>
      <c r="L341" s="48">
        <f>IF(J341&lt;='CBSA Walk Groupings'!$B$2,'CBSA Walk Groupings'!$A$2,
IF(AND(J341&lt;='CBSA Walk Groupings'!$B$3,J341&gt;'CBSA Walk Groupings'!$B$2),'CBSA Walk Groupings'!$A$3,
IF(AND(J341&lt;='CBSA Walk Groupings'!$B$4,J341&gt;'CBSA Walk Groupings'!$B$3),'CBSA Walk Groupings'!$A$4,
IF(AND(J341&lt;='CBSA Walk Groupings'!$B$5,J341&gt;'CBSA Walk Groupings'!$B$4),'CBSA Walk Groupings'!$A$5,
IF(J341&gt;'CBSA Walk Groupings'!$B$5,'CBSA Walk Groupings'!$A$6,"")))))</f>
        <v>5</v>
      </c>
      <c r="M341" s="72">
        <v>1</v>
      </c>
      <c r="N341" s="72">
        <v>1</v>
      </c>
    </row>
    <row r="342" spans="1:14" x14ac:dyDescent="0.25">
      <c r="A342" t="str">
        <f t="shared" si="5"/>
        <v>Champaign County Regional Planning Commission_2013</v>
      </c>
      <c r="B342" t="s">
        <v>194</v>
      </c>
      <c r="C342" s="49" t="s">
        <v>195</v>
      </c>
      <c r="D342">
        <v>2013</v>
      </c>
      <c r="E342" s="45">
        <v>157392.40938676614</v>
      </c>
      <c r="F342" s="50">
        <v>76330.504775423629</v>
      </c>
      <c r="G342" s="46">
        <v>2475.1126486330541</v>
      </c>
      <c r="H342" s="46">
        <v>8092.4884053819733</v>
      </c>
      <c r="I342" s="47">
        <v>3.2426258098452587</v>
      </c>
      <c r="J342" s="47">
        <v>10.601906052097192</v>
      </c>
      <c r="K342" s="48">
        <f>IF(I342&lt;='CBSA Bike Groupings'!$B$2,'CBSA Bike Groupings'!$A$2,
IF(AND(I342&lt;='CBSA Bike Groupings'!$B$3,I342&gt;'CBSA Bike Groupings'!$B$2),'CBSA Bike Groupings'!$A$3,
IF(AND(I342&lt;='CBSA Bike Groupings'!$B$4,I342&gt;'CBSA Bike Groupings'!$B$3),'CBSA Bike Groupings'!$A$4,
IF(AND(I342&lt;='CBSA Bike Groupings'!$B$5,I342&gt;'CBSA Bike Groupings'!$B$4),'CBSA Bike Groupings'!$A$5,
IF(I342&gt;'CBSA Bike Groupings'!$B$5,'CBSA Bike Groupings'!$A$6,"")))))</f>
        <v>5</v>
      </c>
      <c r="L342" s="48">
        <f>IF(J342&lt;='CBSA Walk Groupings'!$B$2,'CBSA Walk Groupings'!$A$2,
IF(AND(J342&lt;='CBSA Walk Groupings'!$B$3,J342&gt;'CBSA Walk Groupings'!$B$2),'CBSA Walk Groupings'!$A$3,
IF(AND(J342&lt;='CBSA Walk Groupings'!$B$4,J342&gt;'CBSA Walk Groupings'!$B$3),'CBSA Walk Groupings'!$A$4,
IF(AND(J342&lt;='CBSA Walk Groupings'!$B$5,J342&gt;'CBSA Walk Groupings'!$B$4),'CBSA Walk Groupings'!$A$5,
IF(J342&gt;'CBSA Walk Groupings'!$B$5,'CBSA Walk Groupings'!$A$6,"")))))</f>
        <v>5</v>
      </c>
      <c r="M342" s="72">
        <v>0</v>
      </c>
      <c r="N342" s="72">
        <v>1</v>
      </c>
    </row>
    <row r="343" spans="1:14" x14ac:dyDescent="0.25">
      <c r="A343" t="str">
        <f t="shared" si="5"/>
        <v>Champaign County Regional Planning Commission_2014</v>
      </c>
      <c r="B343" t="s">
        <v>194</v>
      </c>
      <c r="C343" s="49" t="s">
        <v>195</v>
      </c>
      <c r="D343">
        <v>2014</v>
      </c>
      <c r="E343" s="45">
        <v>158803.76707135211</v>
      </c>
      <c r="F343" s="50">
        <v>77411.202335615919</v>
      </c>
      <c r="G343" s="46">
        <v>2543.8256445083462</v>
      </c>
      <c r="H343" s="46">
        <v>7701.5460135492731</v>
      </c>
      <c r="I343" s="47">
        <v>3.2861208297470976</v>
      </c>
      <c r="J343" s="47">
        <v>9.9488779158334921</v>
      </c>
      <c r="K343" s="48">
        <f>IF(I343&lt;='CBSA Bike Groupings'!$B$2,'CBSA Bike Groupings'!$A$2,
IF(AND(I343&lt;='CBSA Bike Groupings'!$B$3,I343&gt;'CBSA Bike Groupings'!$B$2),'CBSA Bike Groupings'!$A$3,
IF(AND(I343&lt;='CBSA Bike Groupings'!$B$4,I343&gt;'CBSA Bike Groupings'!$B$3),'CBSA Bike Groupings'!$A$4,
IF(AND(I343&lt;='CBSA Bike Groupings'!$B$5,I343&gt;'CBSA Bike Groupings'!$B$4),'CBSA Bike Groupings'!$A$5,
IF(I343&gt;'CBSA Bike Groupings'!$B$5,'CBSA Bike Groupings'!$A$6,"")))))</f>
        <v>5</v>
      </c>
      <c r="L343" s="48">
        <f>IF(J343&lt;='CBSA Walk Groupings'!$B$2,'CBSA Walk Groupings'!$A$2,
IF(AND(J343&lt;='CBSA Walk Groupings'!$B$3,J343&gt;'CBSA Walk Groupings'!$B$2),'CBSA Walk Groupings'!$A$3,
IF(AND(J343&lt;='CBSA Walk Groupings'!$B$4,J343&gt;'CBSA Walk Groupings'!$B$3),'CBSA Walk Groupings'!$A$4,
IF(AND(J343&lt;='CBSA Walk Groupings'!$B$5,J343&gt;'CBSA Walk Groupings'!$B$4),'CBSA Walk Groupings'!$A$5,
IF(J343&gt;'CBSA Walk Groupings'!$B$5,'CBSA Walk Groupings'!$A$6,"")))))</f>
        <v>5</v>
      </c>
      <c r="M343" s="72">
        <v>0</v>
      </c>
      <c r="N343" s="72">
        <v>0</v>
      </c>
    </row>
    <row r="344" spans="1:14" x14ac:dyDescent="0.25">
      <c r="A344" t="str">
        <f t="shared" si="5"/>
        <v>Champaign County Regional Planning Commission_2015</v>
      </c>
      <c r="B344" t="s">
        <v>194</v>
      </c>
      <c r="C344" s="49" t="s">
        <v>195</v>
      </c>
      <c r="D344">
        <v>2015</v>
      </c>
      <c r="E344" s="45">
        <v>160260.08331232858</v>
      </c>
      <c r="F344" s="50">
        <v>77761.701142769685</v>
      </c>
      <c r="G344" s="46">
        <v>2486.5109046332927</v>
      </c>
      <c r="H344" s="46">
        <v>7971.1547396102333</v>
      </c>
      <c r="I344" s="47">
        <v>3.1976035350205163</v>
      </c>
      <c r="J344" s="47">
        <v>10.25074634745358</v>
      </c>
      <c r="K344" s="48">
        <f>IF(I344&lt;='CBSA Bike Groupings'!$B$2,'CBSA Bike Groupings'!$A$2,
IF(AND(I344&lt;='CBSA Bike Groupings'!$B$3,I344&gt;'CBSA Bike Groupings'!$B$2),'CBSA Bike Groupings'!$A$3,
IF(AND(I344&lt;='CBSA Bike Groupings'!$B$4,I344&gt;'CBSA Bike Groupings'!$B$3),'CBSA Bike Groupings'!$A$4,
IF(AND(I344&lt;='CBSA Bike Groupings'!$B$5,I344&gt;'CBSA Bike Groupings'!$B$4),'CBSA Bike Groupings'!$A$5,
IF(I344&gt;'CBSA Bike Groupings'!$B$5,'CBSA Bike Groupings'!$A$6,"")))))</f>
        <v>5</v>
      </c>
      <c r="L344" s="48">
        <f>IF(J344&lt;='CBSA Walk Groupings'!$B$2,'CBSA Walk Groupings'!$A$2,
IF(AND(J344&lt;='CBSA Walk Groupings'!$B$3,J344&gt;'CBSA Walk Groupings'!$B$2),'CBSA Walk Groupings'!$A$3,
IF(AND(J344&lt;='CBSA Walk Groupings'!$B$4,J344&gt;'CBSA Walk Groupings'!$B$3),'CBSA Walk Groupings'!$A$4,
IF(AND(J344&lt;='CBSA Walk Groupings'!$B$5,J344&gt;'CBSA Walk Groupings'!$B$4),'CBSA Walk Groupings'!$A$5,
IF(J344&gt;'CBSA Walk Groupings'!$B$5,'CBSA Walk Groupings'!$A$6,"")))))</f>
        <v>5</v>
      </c>
      <c r="M344" s="72">
        <v>0</v>
      </c>
      <c r="N344" s="72">
        <v>3</v>
      </c>
    </row>
    <row r="345" spans="1:14" x14ac:dyDescent="0.25">
      <c r="A345" t="str">
        <f t="shared" si="5"/>
        <v>Champaign County Regional Planning Commission_2016</v>
      </c>
      <c r="B345" t="s">
        <v>194</v>
      </c>
      <c r="C345" s="49" t="s">
        <v>195</v>
      </c>
      <c r="D345">
        <v>2016</v>
      </c>
      <c r="E345" s="45">
        <v>161195.70527294563</v>
      </c>
      <c r="F345" s="50">
        <v>79794.058217093276</v>
      </c>
      <c r="G345" s="46">
        <v>2767.8477532685611</v>
      </c>
      <c r="H345" s="46">
        <v>7765.3560307706157</v>
      </c>
      <c r="I345" s="47">
        <v>3.4687391707013591</v>
      </c>
      <c r="J345" s="47">
        <v>9.7317472055922352</v>
      </c>
      <c r="K345" s="48">
        <f>IF(I345&lt;='CBSA Bike Groupings'!$B$2,'CBSA Bike Groupings'!$A$2,
IF(AND(I345&lt;='CBSA Bike Groupings'!$B$3,I345&gt;'CBSA Bike Groupings'!$B$2),'CBSA Bike Groupings'!$A$3,
IF(AND(I345&lt;='CBSA Bike Groupings'!$B$4,I345&gt;'CBSA Bike Groupings'!$B$3),'CBSA Bike Groupings'!$A$4,
IF(AND(I345&lt;='CBSA Bike Groupings'!$B$5,I345&gt;'CBSA Bike Groupings'!$B$4),'CBSA Bike Groupings'!$A$5,
IF(I345&gt;'CBSA Bike Groupings'!$B$5,'CBSA Bike Groupings'!$A$6,"")))))</f>
        <v>5</v>
      </c>
      <c r="L345" s="48">
        <f>IF(J345&lt;='CBSA Walk Groupings'!$B$2,'CBSA Walk Groupings'!$A$2,
IF(AND(J345&lt;='CBSA Walk Groupings'!$B$3,J345&gt;'CBSA Walk Groupings'!$B$2),'CBSA Walk Groupings'!$A$3,
IF(AND(J345&lt;='CBSA Walk Groupings'!$B$4,J345&gt;'CBSA Walk Groupings'!$B$3),'CBSA Walk Groupings'!$A$4,
IF(AND(J345&lt;='CBSA Walk Groupings'!$B$5,J345&gt;'CBSA Walk Groupings'!$B$4),'CBSA Walk Groupings'!$A$5,
IF(J345&gt;'CBSA Walk Groupings'!$B$5,'CBSA Walk Groupings'!$A$6,"")))))</f>
        <v>5</v>
      </c>
      <c r="M345" s="72">
        <v>1</v>
      </c>
      <c r="N345" s="72">
        <v>3</v>
      </c>
    </row>
    <row r="346" spans="1:14" x14ac:dyDescent="0.25">
      <c r="A346" t="str">
        <f t="shared" si="5"/>
        <v>Champaign County Regional Planning Commission_2017</v>
      </c>
      <c r="B346" t="s">
        <v>194</v>
      </c>
      <c r="C346" s="49" t="s">
        <v>195</v>
      </c>
      <c r="D346">
        <v>2017</v>
      </c>
      <c r="E346" s="45">
        <v>162566</v>
      </c>
      <c r="F346" s="50">
        <v>79183</v>
      </c>
      <c r="G346" s="46">
        <v>2363</v>
      </c>
      <c r="H346" s="46">
        <v>7482</v>
      </c>
      <c r="I346" s="47">
        <f>(G346/$F346)*100</f>
        <v>2.9842264122349493</v>
      </c>
      <c r="J346" s="47">
        <f>(H346/$F346)*100</f>
        <v>9.4489978909614436</v>
      </c>
      <c r="K346" s="48">
        <f>IF(I346&lt;='CBSA Bike Groupings'!$B$2,'CBSA Bike Groupings'!$A$2,
IF(AND(I346&lt;='CBSA Bike Groupings'!$B$3,I346&gt;'CBSA Bike Groupings'!$B$2),'CBSA Bike Groupings'!$A$3,
IF(AND(I346&lt;='CBSA Bike Groupings'!$B$4,I346&gt;'CBSA Bike Groupings'!$B$3),'CBSA Bike Groupings'!$A$4,
IF(AND(I346&lt;='CBSA Bike Groupings'!$B$5,I346&gt;'CBSA Bike Groupings'!$B$4),'CBSA Bike Groupings'!$A$5,
IF(I346&gt;'CBSA Bike Groupings'!$B$5,'CBSA Bike Groupings'!$A$6,"")))))</f>
        <v>5</v>
      </c>
      <c r="L346" s="48">
        <f>IF(J346&lt;='CBSA Walk Groupings'!$B$2,'CBSA Walk Groupings'!$A$2,
IF(AND(J346&lt;='CBSA Walk Groupings'!$B$3,J346&gt;'CBSA Walk Groupings'!$B$2),'CBSA Walk Groupings'!$A$3,
IF(AND(J346&lt;='CBSA Walk Groupings'!$B$4,J346&gt;'CBSA Walk Groupings'!$B$3),'CBSA Walk Groupings'!$A$4,
IF(AND(J346&lt;='CBSA Walk Groupings'!$B$5,J346&gt;'CBSA Walk Groupings'!$B$4),'CBSA Walk Groupings'!$A$5,
IF(J346&gt;'CBSA Walk Groupings'!$B$5,'CBSA Walk Groupings'!$A$6,"")))))</f>
        <v>5</v>
      </c>
      <c r="M346" s="72">
        <v>1</v>
      </c>
      <c r="N346" s="72">
        <v>1</v>
      </c>
    </row>
    <row r="347" spans="1:14" x14ac:dyDescent="0.25">
      <c r="A347" t="str">
        <f t="shared" si="5"/>
        <v>Charleston Area Transportation Study_2013</v>
      </c>
      <c r="B347" t="s">
        <v>196</v>
      </c>
      <c r="C347" s="49" t="s">
        <v>111</v>
      </c>
      <c r="D347">
        <v>2013</v>
      </c>
      <c r="E347" s="45">
        <v>585389.17342037917</v>
      </c>
      <c r="F347" s="50">
        <v>279867.62071778678</v>
      </c>
      <c r="G347" s="46">
        <v>2700.7216688266153</v>
      </c>
      <c r="H347" s="46">
        <v>8060.9004476409491</v>
      </c>
      <c r="I347" s="47">
        <v>0.96499968874569164</v>
      </c>
      <c r="J347" s="47">
        <v>2.8802547529317115</v>
      </c>
      <c r="K347" s="48">
        <f>IF(I347&lt;='CBSA Bike Groupings'!$B$2,'CBSA Bike Groupings'!$A$2,
IF(AND(I347&lt;='CBSA Bike Groupings'!$B$3,I347&gt;'CBSA Bike Groupings'!$B$2),'CBSA Bike Groupings'!$A$3,
IF(AND(I347&lt;='CBSA Bike Groupings'!$B$4,I347&gt;'CBSA Bike Groupings'!$B$3),'CBSA Bike Groupings'!$A$4,
IF(AND(I347&lt;='CBSA Bike Groupings'!$B$5,I347&gt;'CBSA Bike Groupings'!$B$4),'CBSA Bike Groupings'!$A$5,
IF(I347&gt;'CBSA Bike Groupings'!$B$5,'CBSA Bike Groupings'!$A$6,"")))))</f>
        <v>5</v>
      </c>
      <c r="L347" s="48">
        <f>IF(J347&lt;='CBSA Walk Groupings'!$B$2,'CBSA Walk Groupings'!$A$2,
IF(AND(J347&lt;='CBSA Walk Groupings'!$B$3,J347&gt;'CBSA Walk Groupings'!$B$2),'CBSA Walk Groupings'!$A$3,
IF(AND(J347&lt;='CBSA Walk Groupings'!$B$4,J347&gt;'CBSA Walk Groupings'!$B$3),'CBSA Walk Groupings'!$A$4,
IF(AND(J347&lt;='CBSA Walk Groupings'!$B$5,J347&gt;'CBSA Walk Groupings'!$B$4),'CBSA Walk Groupings'!$A$5,
IF(J347&gt;'CBSA Walk Groupings'!$B$5,'CBSA Walk Groupings'!$A$6,"")))))</f>
        <v>4</v>
      </c>
      <c r="M347" s="72">
        <v>2</v>
      </c>
      <c r="N347" s="72">
        <v>12</v>
      </c>
    </row>
    <row r="348" spans="1:14" x14ac:dyDescent="0.25">
      <c r="A348" t="str">
        <f t="shared" si="5"/>
        <v>Charleston Area Transportation Study_2014</v>
      </c>
      <c r="B348" t="s">
        <v>196</v>
      </c>
      <c r="C348" s="49" t="s">
        <v>111</v>
      </c>
      <c r="D348">
        <v>2014</v>
      </c>
      <c r="E348" s="45">
        <v>597629.77683005272</v>
      </c>
      <c r="F348" s="50">
        <v>286563.2717666197</v>
      </c>
      <c r="G348" s="46">
        <v>2812.9520099815682</v>
      </c>
      <c r="H348" s="46">
        <v>8725.6598825012097</v>
      </c>
      <c r="I348" s="47">
        <v>0.9816163783446985</v>
      </c>
      <c r="J348" s="47">
        <v>3.0449330888459016</v>
      </c>
      <c r="K348" s="48">
        <f>IF(I348&lt;='CBSA Bike Groupings'!$B$2,'CBSA Bike Groupings'!$A$2,
IF(AND(I348&lt;='CBSA Bike Groupings'!$B$3,I348&gt;'CBSA Bike Groupings'!$B$2),'CBSA Bike Groupings'!$A$3,
IF(AND(I348&lt;='CBSA Bike Groupings'!$B$4,I348&gt;'CBSA Bike Groupings'!$B$3),'CBSA Bike Groupings'!$A$4,
IF(AND(I348&lt;='CBSA Bike Groupings'!$B$5,I348&gt;'CBSA Bike Groupings'!$B$4),'CBSA Bike Groupings'!$A$5,
IF(I348&gt;'CBSA Bike Groupings'!$B$5,'CBSA Bike Groupings'!$A$6,"")))))</f>
        <v>5</v>
      </c>
      <c r="L348" s="48">
        <f>IF(J348&lt;='CBSA Walk Groupings'!$B$2,'CBSA Walk Groupings'!$A$2,
IF(AND(J348&lt;='CBSA Walk Groupings'!$B$3,J348&gt;'CBSA Walk Groupings'!$B$2),'CBSA Walk Groupings'!$A$3,
IF(AND(J348&lt;='CBSA Walk Groupings'!$B$4,J348&gt;'CBSA Walk Groupings'!$B$3),'CBSA Walk Groupings'!$A$4,
IF(AND(J348&lt;='CBSA Walk Groupings'!$B$5,J348&gt;'CBSA Walk Groupings'!$B$4),'CBSA Walk Groupings'!$A$5,
IF(J348&gt;'CBSA Walk Groupings'!$B$5,'CBSA Walk Groupings'!$A$6,"")))))</f>
        <v>4</v>
      </c>
      <c r="M348" s="72">
        <v>4</v>
      </c>
      <c r="N348" s="72">
        <v>9</v>
      </c>
    </row>
    <row r="349" spans="1:14" x14ac:dyDescent="0.25">
      <c r="A349" t="str">
        <f t="shared" si="5"/>
        <v>Charleston Area Transportation Study_2015</v>
      </c>
      <c r="B349" t="s">
        <v>196</v>
      </c>
      <c r="C349" s="49" t="s">
        <v>111</v>
      </c>
      <c r="D349">
        <v>2015</v>
      </c>
      <c r="E349" s="45">
        <v>609435.16637779598</v>
      </c>
      <c r="F349" s="50">
        <v>295286.81795338367</v>
      </c>
      <c r="G349" s="46">
        <v>2936.6449698464185</v>
      </c>
      <c r="H349" s="46">
        <v>8684.6129199118604</v>
      </c>
      <c r="I349" s="47">
        <v>0.9945059485554214</v>
      </c>
      <c r="J349" s="47">
        <v>2.9410770789242893</v>
      </c>
      <c r="K349" s="48">
        <f>IF(I349&lt;='CBSA Bike Groupings'!$B$2,'CBSA Bike Groupings'!$A$2,
IF(AND(I349&lt;='CBSA Bike Groupings'!$B$3,I349&gt;'CBSA Bike Groupings'!$B$2),'CBSA Bike Groupings'!$A$3,
IF(AND(I349&lt;='CBSA Bike Groupings'!$B$4,I349&gt;'CBSA Bike Groupings'!$B$3),'CBSA Bike Groupings'!$A$4,
IF(AND(I349&lt;='CBSA Bike Groupings'!$B$5,I349&gt;'CBSA Bike Groupings'!$B$4),'CBSA Bike Groupings'!$A$5,
IF(I349&gt;'CBSA Bike Groupings'!$B$5,'CBSA Bike Groupings'!$A$6,"")))))</f>
        <v>5</v>
      </c>
      <c r="L349" s="48">
        <f>IF(J349&lt;='CBSA Walk Groupings'!$B$2,'CBSA Walk Groupings'!$A$2,
IF(AND(J349&lt;='CBSA Walk Groupings'!$B$3,J349&gt;'CBSA Walk Groupings'!$B$2),'CBSA Walk Groupings'!$A$3,
IF(AND(J349&lt;='CBSA Walk Groupings'!$B$4,J349&gt;'CBSA Walk Groupings'!$B$3),'CBSA Walk Groupings'!$A$4,
IF(AND(J349&lt;='CBSA Walk Groupings'!$B$5,J349&gt;'CBSA Walk Groupings'!$B$4),'CBSA Walk Groupings'!$A$5,
IF(J349&gt;'CBSA Walk Groupings'!$B$5,'CBSA Walk Groupings'!$A$6,"")))))</f>
        <v>4</v>
      </c>
      <c r="M349" s="72">
        <v>6</v>
      </c>
      <c r="N349" s="72">
        <v>22</v>
      </c>
    </row>
    <row r="350" spans="1:14" x14ac:dyDescent="0.25">
      <c r="A350" t="str">
        <f t="shared" si="5"/>
        <v>Charleston Area Transportation Study_2016</v>
      </c>
      <c r="B350" t="s">
        <v>196</v>
      </c>
      <c r="C350" s="49" t="s">
        <v>111</v>
      </c>
      <c r="D350">
        <v>2016</v>
      </c>
      <c r="E350" s="45">
        <v>622819.42859123147</v>
      </c>
      <c r="F350" s="50">
        <v>306853.88549668965</v>
      </c>
      <c r="G350" s="46">
        <v>3057.6908765629469</v>
      </c>
      <c r="H350" s="46">
        <v>9040.1692588047572</v>
      </c>
      <c r="I350" s="47">
        <v>0.99646477397984046</v>
      </c>
      <c r="J350" s="47">
        <v>2.946082707791648</v>
      </c>
      <c r="K350" s="48">
        <f>IF(I350&lt;='CBSA Bike Groupings'!$B$2,'CBSA Bike Groupings'!$A$2,
IF(AND(I350&lt;='CBSA Bike Groupings'!$B$3,I350&gt;'CBSA Bike Groupings'!$B$2),'CBSA Bike Groupings'!$A$3,
IF(AND(I350&lt;='CBSA Bike Groupings'!$B$4,I350&gt;'CBSA Bike Groupings'!$B$3),'CBSA Bike Groupings'!$A$4,
IF(AND(I350&lt;='CBSA Bike Groupings'!$B$5,I350&gt;'CBSA Bike Groupings'!$B$4),'CBSA Bike Groupings'!$A$5,
IF(I350&gt;'CBSA Bike Groupings'!$B$5,'CBSA Bike Groupings'!$A$6,"")))))</f>
        <v>5</v>
      </c>
      <c r="L350" s="48">
        <f>IF(J350&lt;='CBSA Walk Groupings'!$B$2,'CBSA Walk Groupings'!$A$2,
IF(AND(J350&lt;='CBSA Walk Groupings'!$B$3,J350&gt;'CBSA Walk Groupings'!$B$2),'CBSA Walk Groupings'!$A$3,
IF(AND(J350&lt;='CBSA Walk Groupings'!$B$4,J350&gt;'CBSA Walk Groupings'!$B$3),'CBSA Walk Groupings'!$A$4,
IF(AND(J350&lt;='CBSA Walk Groupings'!$B$5,J350&gt;'CBSA Walk Groupings'!$B$4),'CBSA Walk Groupings'!$A$5,
IF(J350&gt;'CBSA Walk Groupings'!$B$5,'CBSA Walk Groupings'!$A$6,"")))))</f>
        <v>4</v>
      </c>
      <c r="M350" s="72">
        <v>2</v>
      </c>
      <c r="N350" s="72">
        <v>18</v>
      </c>
    </row>
    <row r="351" spans="1:14" x14ac:dyDescent="0.25">
      <c r="A351" t="str">
        <f t="shared" si="5"/>
        <v>Charleston Area Transportation Study_2017</v>
      </c>
      <c r="B351" t="s">
        <v>196</v>
      </c>
      <c r="C351" s="49" t="s">
        <v>111</v>
      </c>
      <c r="D351">
        <v>2017</v>
      </c>
      <c r="E351" s="45">
        <v>635100</v>
      </c>
      <c r="F351" s="50">
        <v>316348</v>
      </c>
      <c r="G351" s="46">
        <v>2801</v>
      </c>
      <c r="H351" s="46">
        <v>8497</v>
      </c>
      <c r="I351" s="47">
        <f>(G351/$F351)*100</f>
        <v>0.88541732522412031</v>
      </c>
      <c r="J351" s="47">
        <f>(H351/$F351)*100</f>
        <v>2.685966087979061</v>
      </c>
      <c r="K351" s="48">
        <f>IF(I351&lt;='CBSA Bike Groupings'!$B$2,'CBSA Bike Groupings'!$A$2,
IF(AND(I351&lt;='CBSA Bike Groupings'!$B$3,I351&gt;'CBSA Bike Groupings'!$B$2),'CBSA Bike Groupings'!$A$3,
IF(AND(I351&lt;='CBSA Bike Groupings'!$B$4,I351&gt;'CBSA Bike Groupings'!$B$3),'CBSA Bike Groupings'!$A$4,
IF(AND(I351&lt;='CBSA Bike Groupings'!$B$5,I351&gt;'CBSA Bike Groupings'!$B$4),'CBSA Bike Groupings'!$A$5,
IF(I351&gt;'CBSA Bike Groupings'!$B$5,'CBSA Bike Groupings'!$A$6,"")))))</f>
        <v>5</v>
      </c>
      <c r="L351" s="48">
        <f>IF(J351&lt;='CBSA Walk Groupings'!$B$2,'CBSA Walk Groupings'!$A$2,
IF(AND(J351&lt;='CBSA Walk Groupings'!$B$3,J351&gt;'CBSA Walk Groupings'!$B$2),'CBSA Walk Groupings'!$A$3,
IF(AND(J351&lt;='CBSA Walk Groupings'!$B$4,J351&gt;'CBSA Walk Groupings'!$B$3),'CBSA Walk Groupings'!$A$4,
IF(AND(J351&lt;='CBSA Walk Groupings'!$B$5,J351&gt;'CBSA Walk Groupings'!$B$4),'CBSA Walk Groupings'!$A$5,
IF(J351&gt;'CBSA Walk Groupings'!$B$5,'CBSA Walk Groupings'!$A$6,"")))))</f>
        <v>4</v>
      </c>
      <c r="M351" s="72">
        <v>0</v>
      </c>
      <c r="N351" s="72">
        <v>19</v>
      </c>
    </row>
    <row r="352" spans="1:14" x14ac:dyDescent="0.25">
      <c r="A352" t="str">
        <f t="shared" si="5"/>
        <v>Charlotte Regional Transportation Planning Organization_2013</v>
      </c>
      <c r="B352" t="s">
        <v>197</v>
      </c>
      <c r="C352" s="49" t="s">
        <v>164</v>
      </c>
      <c r="D352">
        <v>2013</v>
      </c>
      <c r="E352" s="45">
        <v>1294598.7666858586</v>
      </c>
      <c r="F352" s="50">
        <v>613531.59727370343</v>
      </c>
      <c r="G352" s="46">
        <v>885.20910058946163</v>
      </c>
      <c r="H352" s="46">
        <v>10631.881705668569</v>
      </c>
      <c r="I352" s="47">
        <v>0.14428093101039746</v>
      </c>
      <c r="J352" s="47">
        <v>1.7328988030791779</v>
      </c>
      <c r="K352" s="48">
        <f>IF(I352&lt;='CBSA Bike Groupings'!$B$2,'CBSA Bike Groupings'!$A$2,
IF(AND(I352&lt;='CBSA Bike Groupings'!$B$3,I352&gt;'CBSA Bike Groupings'!$B$2),'CBSA Bike Groupings'!$A$3,
IF(AND(I352&lt;='CBSA Bike Groupings'!$B$4,I352&gt;'CBSA Bike Groupings'!$B$3),'CBSA Bike Groupings'!$A$4,
IF(AND(I352&lt;='CBSA Bike Groupings'!$B$5,I352&gt;'CBSA Bike Groupings'!$B$4),'CBSA Bike Groupings'!$A$5,
IF(I352&gt;'CBSA Bike Groupings'!$B$5,'CBSA Bike Groupings'!$A$6,"")))))</f>
        <v>1</v>
      </c>
      <c r="L352" s="48">
        <f>IF(J352&lt;='CBSA Walk Groupings'!$B$2,'CBSA Walk Groupings'!$A$2,
IF(AND(J352&lt;='CBSA Walk Groupings'!$B$3,J352&gt;'CBSA Walk Groupings'!$B$2),'CBSA Walk Groupings'!$A$3,
IF(AND(J352&lt;='CBSA Walk Groupings'!$B$4,J352&gt;'CBSA Walk Groupings'!$B$3),'CBSA Walk Groupings'!$A$4,
IF(AND(J352&lt;='CBSA Walk Groupings'!$B$5,J352&gt;'CBSA Walk Groupings'!$B$4),'CBSA Walk Groupings'!$A$5,
IF(J352&gt;'CBSA Walk Groupings'!$B$5,'CBSA Walk Groupings'!$A$6,"")))))</f>
        <v>2</v>
      </c>
      <c r="M352" s="72">
        <v>3</v>
      </c>
      <c r="N352" s="72">
        <v>14</v>
      </c>
    </row>
    <row r="353" spans="1:14" x14ac:dyDescent="0.25">
      <c r="A353" t="str">
        <f t="shared" si="5"/>
        <v>Charlotte Regional Transportation Planning Organization_2014</v>
      </c>
      <c r="B353" t="s">
        <v>197</v>
      </c>
      <c r="C353" s="49" t="s">
        <v>164</v>
      </c>
      <c r="D353">
        <v>2014</v>
      </c>
      <c r="E353" s="45">
        <v>1321152.109271101</v>
      </c>
      <c r="F353" s="50">
        <v>631757.45948751213</v>
      </c>
      <c r="G353" s="46">
        <v>1319.2001050757649</v>
      </c>
      <c r="H353" s="46">
        <v>10959.245112718649</v>
      </c>
      <c r="I353" s="47">
        <v>0.20881432981351944</v>
      </c>
      <c r="J353" s="47">
        <v>1.7347234999977517</v>
      </c>
      <c r="K353" s="48">
        <f>IF(I353&lt;='CBSA Bike Groupings'!$B$2,'CBSA Bike Groupings'!$A$2,
IF(AND(I353&lt;='CBSA Bike Groupings'!$B$3,I353&gt;'CBSA Bike Groupings'!$B$2),'CBSA Bike Groupings'!$A$3,
IF(AND(I353&lt;='CBSA Bike Groupings'!$B$4,I353&gt;'CBSA Bike Groupings'!$B$3),'CBSA Bike Groupings'!$A$4,
IF(AND(I353&lt;='CBSA Bike Groupings'!$B$5,I353&gt;'CBSA Bike Groupings'!$B$4),'CBSA Bike Groupings'!$A$5,
IF(I353&gt;'CBSA Bike Groupings'!$B$5,'CBSA Bike Groupings'!$A$6,"")))))</f>
        <v>1</v>
      </c>
      <c r="L353" s="48">
        <f>IF(J353&lt;='CBSA Walk Groupings'!$B$2,'CBSA Walk Groupings'!$A$2,
IF(AND(J353&lt;='CBSA Walk Groupings'!$B$3,J353&gt;'CBSA Walk Groupings'!$B$2),'CBSA Walk Groupings'!$A$3,
IF(AND(J353&lt;='CBSA Walk Groupings'!$B$4,J353&gt;'CBSA Walk Groupings'!$B$3),'CBSA Walk Groupings'!$A$4,
IF(AND(J353&lt;='CBSA Walk Groupings'!$B$5,J353&gt;'CBSA Walk Groupings'!$B$4),'CBSA Walk Groupings'!$A$5,
IF(J353&gt;'CBSA Walk Groupings'!$B$5,'CBSA Walk Groupings'!$A$6,"")))))</f>
        <v>2</v>
      </c>
      <c r="M353" s="72">
        <v>3</v>
      </c>
      <c r="N353" s="72">
        <v>16</v>
      </c>
    </row>
    <row r="354" spans="1:14" x14ac:dyDescent="0.25">
      <c r="A354" t="str">
        <f t="shared" si="5"/>
        <v>Charlotte Regional Transportation Planning Organization_2015</v>
      </c>
      <c r="B354" t="s">
        <v>197</v>
      </c>
      <c r="C354" s="49" t="s">
        <v>164</v>
      </c>
      <c r="D354">
        <v>2015</v>
      </c>
      <c r="E354" s="45">
        <v>1348189.1831934799</v>
      </c>
      <c r="F354" s="50">
        <v>654577.19436774624</v>
      </c>
      <c r="G354" s="46">
        <v>1353.0020886024802</v>
      </c>
      <c r="H354" s="46">
        <v>11196.29867372744</v>
      </c>
      <c r="I354" s="47">
        <v>0.20669862932046387</v>
      </c>
      <c r="J354" s="47">
        <v>1.7104626879862357</v>
      </c>
      <c r="K354" s="48">
        <f>IF(I354&lt;='CBSA Bike Groupings'!$B$2,'CBSA Bike Groupings'!$A$2,
IF(AND(I354&lt;='CBSA Bike Groupings'!$B$3,I354&gt;'CBSA Bike Groupings'!$B$2),'CBSA Bike Groupings'!$A$3,
IF(AND(I354&lt;='CBSA Bike Groupings'!$B$4,I354&gt;'CBSA Bike Groupings'!$B$3),'CBSA Bike Groupings'!$A$4,
IF(AND(I354&lt;='CBSA Bike Groupings'!$B$5,I354&gt;'CBSA Bike Groupings'!$B$4),'CBSA Bike Groupings'!$A$5,
IF(I354&gt;'CBSA Bike Groupings'!$B$5,'CBSA Bike Groupings'!$A$6,"")))))</f>
        <v>1</v>
      </c>
      <c r="L354" s="48">
        <f>IF(J354&lt;='CBSA Walk Groupings'!$B$2,'CBSA Walk Groupings'!$A$2,
IF(AND(J354&lt;='CBSA Walk Groupings'!$B$3,J354&gt;'CBSA Walk Groupings'!$B$2),'CBSA Walk Groupings'!$A$3,
IF(AND(J354&lt;='CBSA Walk Groupings'!$B$4,J354&gt;'CBSA Walk Groupings'!$B$3),'CBSA Walk Groupings'!$A$4,
IF(AND(J354&lt;='CBSA Walk Groupings'!$B$5,J354&gt;'CBSA Walk Groupings'!$B$4),'CBSA Walk Groupings'!$A$5,
IF(J354&gt;'CBSA Walk Groupings'!$B$5,'CBSA Walk Groupings'!$A$6,"")))))</f>
        <v>2</v>
      </c>
      <c r="M354" s="72">
        <v>2</v>
      </c>
      <c r="N354" s="72">
        <v>17</v>
      </c>
    </row>
    <row r="355" spans="1:14" x14ac:dyDescent="0.25">
      <c r="A355" t="str">
        <f t="shared" si="5"/>
        <v>Charlotte Regional Transportation Planning Organization_2016</v>
      </c>
      <c r="B355" t="s">
        <v>197</v>
      </c>
      <c r="C355" s="49" t="s">
        <v>164</v>
      </c>
      <c r="D355">
        <v>2016</v>
      </c>
      <c r="E355" s="45">
        <v>1376050.0168887146</v>
      </c>
      <c r="F355" s="50">
        <v>676738.30377513997</v>
      </c>
      <c r="G355" s="46">
        <v>1306.5720789777515</v>
      </c>
      <c r="H355" s="46">
        <v>11921.355715850468</v>
      </c>
      <c r="I355" s="47">
        <v>0.19306903003555811</v>
      </c>
      <c r="J355" s="47">
        <v>1.761590211363532</v>
      </c>
      <c r="K355" s="48">
        <f>IF(I355&lt;='CBSA Bike Groupings'!$B$2,'CBSA Bike Groupings'!$A$2,
IF(AND(I355&lt;='CBSA Bike Groupings'!$B$3,I355&gt;'CBSA Bike Groupings'!$B$2),'CBSA Bike Groupings'!$A$3,
IF(AND(I355&lt;='CBSA Bike Groupings'!$B$4,I355&gt;'CBSA Bike Groupings'!$B$3),'CBSA Bike Groupings'!$A$4,
IF(AND(I355&lt;='CBSA Bike Groupings'!$B$5,I355&gt;'CBSA Bike Groupings'!$B$4),'CBSA Bike Groupings'!$A$5,
IF(I355&gt;'CBSA Bike Groupings'!$B$5,'CBSA Bike Groupings'!$A$6,"")))))</f>
        <v>1</v>
      </c>
      <c r="L355" s="48">
        <f>IF(J355&lt;='CBSA Walk Groupings'!$B$2,'CBSA Walk Groupings'!$A$2,
IF(AND(J355&lt;='CBSA Walk Groupings'!$B$3,J355&gt;'CBSA Walk Groupings'!$B$2),'CBSA Walk Groupings'!$A$3,
IF(AND(J355&lt;='CBSA Walk Groupings'!$B$4,J355&gt;'CBSA Walk Groupings'!$B$3),'CBSA Walk Groupings'!$A$4,
IF(AND(J355&lt;='CBSA Walk Groupings'!$B$5,J355&gt;'CBSA Walk Groupings'!$B$4),'CBSA Walk Groupings'!$A$5,
IF(J355&gt;'CBSA Walk Groupings'!$B$5,'CBSA Walk Groupings'!$A$6,"")))))</f>
        <v>2</v>
      </c>
      <c r="M355" s="72">
        <v>1</v>
      </c>
      <c r="N355" s="72">
        <v>28</v>
      </c>
    </row>
    <row r="356" spans="1:14" x14ac:dyDescent="0.25">
      <c r="A356" t="str">
        <f t="shared" si="5"/>
        <v>Charlotte Regional Transportation Planning Organization_2017</v>
      </c>
      <c r="B356" t="s">
        <v>197</v>
      </c>
      <c r="C356" s="49" t="s">
        <v>164</v>
      </c>
      <c r="D356">
        <v>2017</v>
      </c>
      <c r="E356" s="45">
        <v>1404460</v>
      </c>
      <c r="F356" s="50">
        <v>700484</v>
      </c>
      <c r="G356" s="46">
        <v>1184</v>
      </c>
      <c r="H356" s="46">
        <v>11590</v>
      </c>
      <c r="I356" s="47">
        <f>(G356/$F356)*100</f>
        <v>0.16902598774561589</v>
      </c>
      <c r="J356" s="47">
        <f>(H356/$F356)*100</f>
        <v>1.6545702685571693</v>
      </c>
      <c r="K356" s="48">
        <f>IF(I356&lt;='CBSA Bike Groupings'!$B$2,'CBSA Bike Groupings'!$A$2,
IF(AND(I356&lt;='CBSA Bike Groupings'!$B$3,I356&gt;'CBSA Bike Groupings'!$B$2),'CBSA Bike Groupings'!$A$3,
IF(AND(I356&lt;='CBSA Bike Groupings'!$B$4,I356&gt;'CBSA Bike Groupings'!$B$3),'CBSA Bike Groupings'!$A$4,
IF(AND(I356&lt;='CBSA Bike Groupings'!$B$5,I356&gt;'CBSA Bike Groupings'!$B$4),'CBSA Bike Groupings'!$A$5,
IF(I356&gt;'CBSA Bike Groupings'!$B$5,'CBSA Bike Groupings'!$A$6,"")))))</f>
        <v>1</v>
      </c>
      <c r="L356" s="48">
        <f>IF(J356&lt;='CBSA Walk Groupings'!$B$2,'CBSA Walk Groupings'!$A$2,
IF(AND(J356&lt;='CBSA Walk Groupings'!$B$3,J356&gt;'CBSA Walk Groupings'!$B$2),'CBSA Walk Groupings'!$A$3,
IF(AND(J356&lt;='CBSA Walk Groupings'!$B$4,J356&gt;'CBSA Walk Groupings'!$B$3),'CBSA Walk Groupings'!$A$4,
IF(AND(J356&lt;='CBSA Walk Groupings'!$B$5,J356&gt;'CBSA Walk Groupings'!$B$4),'CBSA Walk Groupings'!$A$5,
IF(J356&gt;'CBSA Walk Groupings'!$B$5,'CBSA Walk Groupings'!$A$6,"")))))</f>
        <v>2</v>
      </c>
      <c r="M356" s="72">
        <v>5</v>
      </c>
      <c r="N356" s="72">
        <v>37</v>
      </c>
    </row>
    <row r="357" spans="1:14" x14ac:dyDescent="0.25">
      <c r="A357" t="str">
        <f t="shared" si="5"/>
        <v>Charlotte-Punta Gorda MPO_2013</v>
      </c>
      <c r="B357" t="s">
        <v>198</v>
      </c>
      <c r="C357" s="49" t="s">
        <v>136</v>
      </c>
      <c r="D357">
        <v>2013</v>
      </c>
      <c r="E357" s="45">
        <v>144056.29334832416</v>
      </c>
      <c r="F357" s="50">
        <v>46837.554442978057</v>
      </c>
      <c r="G357" s="46">
        <v>317.89903849626393</v>
      </c>
      <c r="H357" s="46">
        <v>495.16303790550324</v>
      </c>
      <c r="I357" s="47">
        <v>0.67872680859818835</v>
      </c>
      <c r="J357" s="47">
        <v>1.0571923401943091</v>
      </c>
      <c r="K357" s="48">
        <f>IF(I357&lt;='CBSA Bike Groupings'!$B$2,'CBSA Bike Groupings'!$A$2,
IF(AND(I357&lt;='CBSA Bike Groupings'!$B$3,I357&gt;'CBSA Bike Groupings'!$B$2),'CBSA Bike Groupings'!$A$3,
IF(AND(I357&lt;='CBSA Bike Groupings'!$B$4,I357&gt;'CBSA Bike Groupings'!$B$3),'CBSA Bike Groupings'!$A$4,
IF(AND(I357&lt;='CBSA Bike Groupings'!$B$5,I357&gt;'CBSA Bike Groupings'!$B$4),'CBSA Bike Groupings'!$A$5,
IF(I357&gt;'CBSA Bike Groupings'!$B$5,'CBSA Bike Groupings'!$A$6,"")))))</f>
        <v>4</v>
      </c>
      <c r="L357" s="48">
        <f>IF(J357&lt;='CBSA Walk Groupings'!$B$2,'CBSA Walk Groupings'!$A$2,
IF(AND(J357&lt;='CBSA Walk Groupings'!$B$3,J357&gt;'CBSA Walk Groupings'!$B$2),'CBSA Walk Groupings'!$A$3,
IF(AND(J357&lt;='CBSA Walk Groupings'!$B$4,J357&gt;'CBSA Walk Groupings'!$B$3),'CBSA Walk Groupings'!$A$4,
IF(AND(J357&lt;='CBSA Walk Groupings'!$B$5,J357&gt;'CBSA Walk Groupings'!$B$4),'CBSA Walk Groupings'!$A$5,
IF(J357&gt;'CBSA Walk Groupings'!$B$5,'CBSA Walk Groupings'!$A$6,"")))))</f>
        <v>1</v>
      </c>
      <c r="M357" s="72">
        <v>3</v>
      </c>
      <c r="N357" s="72">
        <v>3</v>
      </c>
    </row>
    <row r="358" spans="1:14" x14ac:dyDescent="0.25">
      <c r="A358" t="str">
        <f t="shared" si="5"/>
        <v>Charlotte-Punta Gorda MPO_2014</v>
      </c>
      <c r="B358" t="s">
        <v>198</v>
      </c>
      <c r="C358" s="49" t="s">
        <v>136</v>
      </c>
      <c r="D358">
        <v>2014</v>
      </c>
      <c r="E358" s="45">
        <v>145936.30376567613</v>
      </c>
      <c r="F358" s="50">
        <v>47755.365389162202</v>
      </c>
      <c r="G358" s="46">
        <v>444.46780823822837</v>
      </c>
      <c r="H358" s="46">
        <v>467.30406902056512</v>
      </c>
      <c r="I358" s="47">
        <v>0.93071805569117838</v>
      </c>
      <c r="J358" s="47">
        <v>0.97853731243069297</v>
      </c>
      <c r="K358" s="48">
        <f>IF(I358&lt;='CBSA Bike Groupings'!$B$2,'CBSA Bike Groupings'!$A$2,
IF(AND(I358&lt;='CBSA Bike Groupings'!$B$3,I358&gt;'CBSA Bike Groupings'!$B$2),'CBSA Bike Groupings'!$A$3,
IF(AND(I358&lt;='CBSA Bike Groupings'!$B$4,I358&gt;'CBSA Bike Groupings'!$B$3),'CBSA Bike Groupings'!$A$4,
IF(AND(I358&lt;='CBSA Bike Groupings'!$B$5,I358&gt;'CBSA Bike Groupings'!$B$4),'CBSA Bike Groupings'!$A$5,
IF(I358&gt;'CBSA Bike Groupings'!$B$5,'CBSA Bike Groupings'!$A$6,"")))))</f>
        <v>5</v>
      </c>
      <c r="L358" s="48">
        <f>IF(J358&lt;='CBSA Walk Groupings'!$B$2,'CBSA Walk Groupings'!$A$2,
IF(AND(J358&lt;='CBSA Walk Groupings'!$B$3,J358&gt;'CBSA Walk Groupings'!$B$2),'CBSA Walk Groupings'!$A$3,
IF(AND(J358&lt;='CBSA Walk Groupings'!$B$4,J358&gt;'CBSA Walk Groupings'!$B$3),'CBSA Walk Groupings'!$A$4,
IF(AND(J358&lt;='CBSA Walk Groupings'!$B$5,J358&gt;'CBSA Walk Groupings'!$B$4),'CBSA Walk Groupings'!$A$5,
IF(J358&gt;'CBSA Walk Groupings'!$B$5,'CBSA Walk Groupings'!$A$6,"")))))</f>
        <v>1</v>
      </c>
      <c r="M358" s="72">
        <v>1</v>
      </c>
      <c r="N358" s="72">
        <v>4</v>
      </c>
    </row>
    <row r="359" spans="1:14" x14ac:dyDescent="0.25">
      <c r="A359" t="str">
        <f t="shared" si="5"/>
        <v>Charlotte-Punta Gorda MPO_2015</v>
      </c>
      <c r="B359" t="s">
        <v>198</v>
      </c>
      <c r="C359" s="49" t="s">
        <v>136</v>
      </c>
      <c r="D359">
        <v>2015</v>
      </c>
      <c r="E359" s="45">
        <v>148241.6457932326</v>
      </c>
      <c r="F359" s="50">
        <v>49634.02164388229</v>
      </c>
      <c r="G359" s="46">
        <v>535.3814484633748</v>
      </c>
      <c r="H359" s="46">
        <v>378.4852095761089</v>
      </c>
      <c r="I359" s="47">
        <v>1.0786582080828906</v>
      </c>
      <c r="J359" s="47">
        <v>0.7625519694770887</v>
      </c>
      <c r="K359" s="48">
        <f>IF(I359&lt;='CBSA Bike Groupings'!$B$2,'CBSA Bike Groupings'!$A$2,
IF(AND(I359&lt;='CBSA Bike Groupings'!$B$3,I359&gt;'CBSA Bike Groupings'!$B$2),'CBSA Bike Groupings'!$A$3,
IF(AND(I359&lt;='CBSA Bike Groupings'!$B$4,I359&gt;'CBSA Bike Groupings'!$B$3),'CBSA Bike Groupings'!$A$4,
IF(AND(I359&lt;='CBSA Bike Groupings'!$B$5,I359&gt;'CBSA Bike Groupings'!$B$4),'CBSA Bike Groupings'!$A$5,
IF(I359&gt;'CBSA Bike Groupings'!$B$5,'CBSA Bike Groupings'!$A$6,"")))))</f>
        <v>5</v>
      </c>
      <c r="L359" s="48">
        <f>IF(J359&lt;='CBSA Walk Groupings'!$B$2,'CBSA Walk Groupings'!$A$2,
IF(AND(J359&lt;='CBSA Walk Groupings'!$B$3,J359&gt;'CBSA Walk Groupings'!$B$2),'CBSA Walk Groupings'!$A$3,
IF(AND(J359&lt;='CBSA Walk Groupings'!$B$4,J359&gt;'CBSA Walk Groupings'!$B$3),'CBSA Walk Groupings'!$A$4,
IF(AND(J359&lt;='CBSA Walk Groupings'!$B$5,J359&gt;'CBSA Walk Groupings'!$B$4),'CBSA Walk Groupings'!$A$5,
IF(J359&gt;'CBSA Walk Groupings'!$B$5,'CBSA Walk Groupings'!$A$6,"")))))</f>
        <v>1</v>
      </c>
      <c r="M359" s="72">
        <v>1</v>
      </c>
      <c r="N359" s="72">
        <v>3</v>
      </c>
    </row>
    <row r="360" spans="1:14" x14ac:dyDescent="0.25">
      <c r="A360" t="str">
        <f t="shared" si="5"/>
        <v>Charlotte-Punta Gorda MPO_2016</v>
      </c>
      <c r="B360" t="s">
        <v>198</v>
      </c>
      <c r="C360" s="49" t="s">
        <v>136</v>
      </c>
      <c r="D360">
        <v>2016</v>
      </c>
      <c r="E360" s="45">
        <v>151716.62799717305</v>
      </c>
      <c r="F360" s="50">
        <v>50324.09733609901</v>
      </c>
      <c r="G360" s="46">
        <v>627.76801792984133</v>
      </c>
      <c r="H360" s="46">
        <v>484.49105965823679</v>
      </c>
      <c r="I360" s="47">
        <v>1.2474501305749686</v>
      </c>
      <c r="J360" s="47">
        <v>0.96274167904586849</v>
      </c>
      <c r="K360" s="48">
        <f>IF(I360&lt;='CBSA Bike Groupings'!$B$2,'CBSA Bike Groupings'!$A$2,
IF(AND(I360&lt;='CBSA Bike Groupings'!$B$3,I360&gt;'CBSA Bike Groupings'!$B$2),'CBSA Bike Groupings'!$A$3,
IF(AND(I360&lt;='CBSA Bike Groupings'!$B$4,I360&gt;'CBSA Bike Groupings'!$B$3),'CBSA Bike Groupings'!$A$4,
IF(AND(I360&lt;='CBSA Bike Groupings'!$B$5,I360&gt;'CBSA Bike Groupings'!$B$4),'CBSA Bike Groupings'!$A$5,
IF(I360&gt;'CBSA Bike Groupings'!$B$5,'CBSA Bike Groupings'!$A$6,"")))))</f>
        <v>5</v>
      </c>
      <c r="L360" s="48">
        <f>IF(J360&lt;='CBSA Walk Groupings'!$B$2,'CBSA Walk Groupings'!$A$2,
IF(AND(J360&lt;='CBSA Walk Groupings'!$B$3,J360&gt;'CBSA Walk Groupings'!$B$2),'CBSA Walk Groupings'!$A$3,
IF(AND(J360&lt;='CBSA Walk Groupings'!$B$4,J360&gt;'CBSA Walk Groupings'!$B$3),'CBSA Walk Groupings'!$A$4,
IF(AND(J360&lt;='CBSA Walk Groupings'!$B$5,J360&gt;'CBSA Walk Groupings'!$B$4),'CBSA Walk Groupings'!$A$5,
IF(J360&gt;'CBSA Walk Groupings'!$B$5,'CBSA Walk Groupings'!$A$6,"")))))</f>
        <v>1</v>
      </c>
      <c r="M360" s="72">
        <v>4</v>
      </c>
      <c r="N360" s="72">
        <v>3</v>
      </c>
    </row>
    <row r="361" spans="1:14" x14ac:dyDescent="0.25">
      <c r="A361" t="str">
        <f t="shared" si="5"/>
        <v>Charlotte-Punta Gorda MPO_2017</v>
      </c>
      <c r="B361" t="s">
        <v>198</v>
      </c>
      <c r="C361" s="49" t="s">
        <v>136</v>
      </c>
      <c r="D361">
        <v>2017</v>
      </c>
      <c r="E361" s="45">
        <v>154980</v>
      </c>
      <c r="F361" s="50">
        <v>51802</v>
      </c>
      <c r="G361" s="46">
        <v>582</v>
      </c>
      <c r="H361" s="46">
        <v>520</v>
      </c>
      <c r="I361" s="47">
        <f>(G361/$F361)*100</f>
        <v>1.1235087448361067</v>
      </c>
      <c r="J361" s="47">
        <f>(H361/$F361)*100</f>
        <v>1.0038222462453186</v>
      </c>
      <c r="K361" s="48">
        <f>IF(I361&lt;='CBSA Bike Groupings'!$B$2,'CBSA Bike Groupings'!$A$2,
IF(AND(I361&lt;='CBSA Bike Groupings'!$B$3,I361&gt;'CBSA Bike Groupings'!$B$2),'CBSA Bike Groupings'!$A$3,
IF(AND(I361&lt;='CBSA Bike Groupings'!$B$4,I361&gt;'CBSA Bike Groupings'!$B$3),'CBSA Bike Groupings'!$A$4,
IF(AND(I361&lt;='CBSA Bike Groupings'!$B$5,I361&gt;'CBSA Bike Groupings'!$B$4),'CBSA Bike Groupings'!$A$5,
IF(I361&gt;'CBSA Bike Groupings'!$B$5,'CBSA Bike Groupings'!$A$6,"")))))</f>
        <v>5</v>
      </c>
      <c r="L361" s="48">
        <f>IF(J361&lt;='CBSA Walk Groupings'!$B$2,'CBSA Walk Groupings'!$A$2,
IF(AND(J361&lt;='CBSA Walk Groupings'!$B$3,J361&gt;'CBSA Walk Groupings'!$B$2),'CBSA Walk Groupings'!$A$3,
IF(AND(J361&lt;='CBSA Walk Groupings'!$B$4,J361&gt;'CBSA Walk Groupings'!$B$3),'CBSA Walk Groupings'!$A$4,
IF(AND(J361&lt;='CBSA Walk Groupings'!$B$5,J361&gt;'CBSA Walk Groupings'!$B$4),'CBSA Walk Groupings'!$A$5,
IF(J361&gt;'CBSA Walk Groupings'!$B$5,'CBSA Walk Groupings'!$A$6,"")))))</f>
        <v>1</v>
      </c>
      <c r="M361" s="72">
        <v>1</v>
      </c>
      <c r="N361" s="72">
        <v>2</v>
      </c>
    </row>
    <row r="362" spans="1:14" x14ac:dyDescent="0.25">
      <c r="A362" t="str">
        <f t="shared" si="5"/>
        <v>Charlottesville-Albemarle MPO_2013</v>
      </c>
      <c r="B362" t="s">
        <v>199</v>
      </c>
      <c r="C362" s="49" t="s">
        <v>149</v>
      </c>
      <c r="D362">
        <v>2013</v>
      </c>
      <c r="E362" s="45">
        <v>122939.91777821348</v>
      </c>
      <c r="F362" s="50">
        <v>56698.517914066455</v>
      </c>
      <c r="G362" s="46">
        <v>932.01622337910271</v>
      </c>
      <c r="H362" s="46">
        <v>3448.2586258412312</v>
      </c>
      <c r="I362" s="47">
        <v>1.6438105574323607</v>
      </c>
      <c r="J362" s="47">
        <v>6.0817438492263403</v>
      </c>
      <c r="K362" s="48">
        <f>IF(I362&lt;='CBSA Bike Groupings'!$B$2,'CBSA Bike Groupings'!$A$2,
IF(AND(I362&lt;='CBSA Bike Groupings'!$B$3,I362&gt;'CBSA Bike Groupings'!$B$2),'CBSA Bike Groupings'!$A$3,
IF(AND(I362&lt;='CBSA Bike Groupings'!$B$4,I362&gt;'CBSA Bike Groupings'!$B$3),'CBSA Bike Groupings'!$A$4,
IF(AND(I362&lt;='CBSA Bike Groupings'!$B$5,I362&gt;'CBSA Bike Groupings'!$B$4),'CBSA Bike Groupings'!$A$5,
IF(I362&gt;'CBSA Bike Groupings'!$B$5,'CBSA Bike Groupings'!$A$6,"")))))</f>
        <v>5</v>
      </c>
      <c r="L362" s="48">
        <f>IF(J362&lt;='CBSA Walk Groupings'!$B$2,'CBSA Walk Groupings'!$A$2,
IF(AND(J362&lt;='CBSA Walk Groupings'!$B$3,J362&gt;'CBSA Walk Groupings'!$B$2),'CBSA Walk Groupings'!$A$3,
IF(AND(J362&lt;='CBSA Walk Groupings'!$B$4,J362&gt;'CBSA Walk Groupings'!$B$3),'CBSA Walk Groupings'!$A$4,
IF(AND(J362&lt;='CBSA Walk Groupings'!$B$5,J362&gt;'CBSA Walk Groupings'!$B$4),'CBSA Walk Groupings'!$A$5,
IF(J362&gt;'CBSA Walk Groupings'!$B$5,'CBSA Walk Groupings'!$A$6,"")))))</f>
        <v>5</v>
      </c>
      <c r="M362" s="72">
        <v>0</v>
      </c>
      <c r="N362" s="72">
        <v>2</v>
      </c>
    </row>
    <row r="363" spans="1:14" x14ac:dyDescent="0.25">
      <c r="A363" t="str">
        <f t="shared" si="5"/>
        <v>Charlottesville-Albemarle MPO_2014</v>
      </c>
      <c r="B363" t="s">
        <v>199</v>
      </c>
      <c r="C363" s="49" t="s">
        <v>149</v>
      </c>
      <c r="D363">
        <v>2014</v>
      </c>
      <c r="E363" s="45">
        <v>124392.21689941363</v>
      </c>
      <c r="F363" s="50">
        <v>58168.731275561287</v>
      </c>
      <c r="G363" s="46">
        <v>825.68893449812458</v>
      </c>
      <c r="H363" s="46">
        <v>3784.0487999636625</v>
      </c>
      <c r="I363" s="47">
        <v>1.4194721397422421</v>
      </c>
      <c r="J363" s="47">
        <v>6.5052971192333251</v>
      </c>
      <c r="K363" s="48">
        <f>IF(I363&lt;='CBSA Bike Groupings'!$B$2,'CBSA Bike Groupings'!$A$2,
IF(AND(I363&lt;='CBSA Bike Groupings'!$B$3,I363&gt;'CBSA Bike Groupings'!$B$2),'CBSA Bike Groupings'!$A$3,
IF(AND(I363&lt;='CBSA Bike Groupings'!$B$4,I363&gt;'CBSA Bike Groupings'!$B$3),'CBSA Bike Groupings'!$A$4,
IF(AND(I363&lt;='CBSA Bike Groupings'!$B$5,I363&gt;'CBSA Bike Groupings'!$B$4),'CBSA Bike Groupings'!$A$5,
IF(I363&gt;'CBSA Bike Groupings'!$B$5,'CBSA Bike Groupings'!$A$6,"")))))</f>
        <v>5</v>
      </c>
      <c r="L363" s="48">
        <f>IF(J363&lt;='CBSA Walk Groupings'!$B$2,'CBSA Walk Groupings'!$A$2,
IF(AND(J363&lt;='CBSA Walk Groupings'!$B$3,J363&gt;'CBSA Walk Groupings'!$B$2),'CBSA Walk Groupings'!$A$3,
IF(AND(J363&lt;='CBSA Walk Groupings'!$B$4,J363&gt;'CBSA Walk Groupings'!$B$3),'CBSA Walk Groupings'!$A$4,
IF(AND(J363&lt;='CBSA Walk Groupings'!$B$5,J363&gt;'CBSA Walk Groupings'!$B$4),'CBSA Walk Groupings'!$A$5,
IF(J363&gt;'CBSA Walk Groupings'!$B$5,'CBSA Walk Groupings'!$A$6,"")))))</f>
        <v>5</v>
      </c>
      <c r="M363" s="72">
        <v>0</v>
      </c>
      <c r="N363" s="72">
        <v>1</v>
      </c>
    </row>
    <row r="364" spans="1:14" x14ac:dyDescent="0.25">
      <c r="A364" t="str">
        <f t="shared" si="5"/>
        <v>Charlottesville-Albemarle MPO_2015</v>
      </c>
      <c r="B364" t="s">
        <v>199</v>
      </c>
      <c r="C364" s="49" t="s">
        <v>149</v>
      </c>
      <c r="D364">
        <v>2015</v>
      </c>
      <c r="E364" s="45">
        <v>125862.8747241337</v>
      </c>
      <c r="F364" s="50">
        <v>59995.081074786722</v>
      </c>
      <c r="G364" s="46">
        <v>937.96597073960606</v>
      </c>
      <c r="H364" s="46">
        <v>4367.7948056000032</v>
      </c>
      <c r="I364" s="47">
        <v>1.5634047890866036</v>
      </c>
      <c r="J364" s="47">
        <v>7.2802548598198236</v>
      </c>
      <c r="K364" s="48">
        <f>IF(I364&lt;='CBSA Bike Groupings'!$B$2,'CBSA Bike Groupings'!$A$2,
IF(AND(I364&lt;='CBSA Bike Groupings'!$B$3,I364&gt;'CBSA Bike Groupings'!$B$2),'CBSA Bike Groupings'!$A$3,
IF(AND(I364&lt;='CBSA Bike Groupings'!$B$4,I364&gt;'CBSA Bike Groupings'!$B$3),'CBSA Bike Groupings'!$A$4,
IF(AND(I364&lt;='CBSA Bike Groupings'!$B$5,I364&gt;'CBSA Bike Groupings'!$B$4),'CBSA Bike Groupings'!$A$5,
IF(I364&gt;'CBSA Bike Groupings'!$B$5,'CBSA Bike Groupings'!$A$6,"")))))</f>
        <v>5</v>
      </c>
      <c r="L364" s="48">
        <f>IF(J364&lt;='CBSA Walk Groupings'!$B$2,'CBSA Walk Groupings'!$A$2,
IF(AND(J364&lt;='CBSA Walk Groupings'!$B$3,J364&gt;'CBSA Walk Groupings'!$B$2),'CBSA Walk Groupings'!$A$3,
IF(AND(J364&lt;='CBSA Walk Groupings'!$B$4,J364&gt;'CBSA Walk Groupings'!$B$3),'CBSA Walk Groupings'!$A$4,
IF(AND(J364&lt;='CBSA Walk Groupings'!$B$5,J364&gt;'CBSA Walk Groupings'!$B$4),'CBSA Walk Groupings'!$A$5,
IF(J364&gt;'CBSA Walk Groupings'!$B$5,'CBSA Walk Groupings'!$A$6,"")))))</f>
        <v>5</v>
      </c>
      <c r="M364" s="72">
        <v>0</v>
      </c>
      <c r="N364" s="72">
        <v>0</v>
      </c>
    </row>
    <row r="365" spans="1:14" x14ac:dyDescent="0.25">
      <c r="A365" t="str">
        <f t="shared" si="5"/>
        <v>Charlottesville-Albemarle MPO_2016</v>
      </c>
      <c r="B365" t="s">
        <v>199</v>
      </c>
      <c r="C365" s="49" t="s">
        <v>149</v>
      </c>
      <c r="D365">
        <v>2016</v>
      </c>
      <c r="E365" s="45">
        <v>126906.89671240182</v>
      </c>
      <c r="F365" s="50">
        <v>61867.686365668829</v>
      </c>
      <c r="G365" s="46">
        <v>934.95195746741399</v>
      </c>
      <c r="H365" s="46">
        <v>4179.8763960452534</v>
      </c>
      <c r="I365" s="47">
        <v>1.5112120921111911</v>
      </c>
      <c r="J365" s="47">
        <v>6.7561543700537037</v>
      </c>
      <c r="K365" s="48">
        <f>IF(I365&lt;='CBSA Bike Groupings'!$B$2,'CBSA Bike Groupings'!$A$2,
IF(AND(I365&lt;='CBSA Bike Groupings'!$B$3,I365&gt;'CBSA Bike Groupings'!$B$2),'CBSA Bike Groupings'!$A$3,
IF(AND(I365&lt;='CBSA Bike Groupings'!$B$4,I365&gt;'CBSA Bike Groupings'!$B$3),'CBSA Bike Groupings'!$A$4,
IF(AND(I365&lt;='CBSA Bike Groupings'!$B$5,I365&gt;'CBSA Bike Groupings'!$B$4),'CBSA Bike Groupings'!$A$5,
IF(I365&gt;'CBSA Bike Groupings'!$B$5,'CBSA Bike Groupings'!$A$6,"")))))</f>
        <v>5</v>
      </c>
      <c r="L365" s="48">
        <f>IF(J365&lt;='CBSA Walk Groupings'!$B$2,'CBSA Walk Groupings'!$A$2,
IF(AND(J365&lt;='CBSA Walk Groupings'!$B$3,J365&gt;'CBSA Walk Groupings'!$B$2),'CBSA Walk Groupings'!$A$3,
IF(AND(J365&lt;='CBSA Walk Groupings'!$B$4,J365&gt;'CBSA Walk Groupings'!$B$3),'CBSA Walk Groupings'!$A$4,
IF(AND(J365&lt;='CBSA Walk Groupings'!$B$5,J365&gt;'CBSA Walk Groupings'!$B$4),'CBSA Walk Groupings'!$A$5,
IF(J365&gt;'CBSA Walk Groupings'!$B$5,'CBSA Walk Groupings'!$A$6,"")))))</f>
        <v>5</v>
      </c>
      <c r="M365" s="72">
        <v>0</v>
      </c>
      <c r="N365" s="72">
        <v>2</v>
      </c>
    </row>
    <row r="366" spans="1:14" x14ac:dyDescent="0.25">
      <c r="A366" t="str">
        <f t="shared" si="5"/>
        <v>Charlottesville-Albemarle MPO_2017</v>
      </c>
      <c r="B366" t="s">
        <v>199</v>
      </c>
      <c r="C366" s="49" t="s">
        <v>149</v>
      </c>
      <c r="D366">
        <v>2017</v>
      </c>
      <c r="E366" s="45">
        <v>128184</v>
      </c>
      <c r="F366" s="50">
        <v>62933</v>
      </c>
      <c r="G366" s="46">
        <v>1031</v>
      </c>
      <c r="H366" s="46">
        <v>4332</v>
      </c>
      <c r="I366" s="47">
        <f>(G366/$F366)*100</f>
        <v>1.6382502025964121</v>
      </c>
      <c r="J366" s="47">
        <f>(H366/$F366)*100</f>
        <v>6.8835110355457392</v>
      </c>
      <c r="K366" s="48">
        <f>IF(I366&lt;='CBSA Bike Groupings'!$B$2,'CBSA Bike Groupings'!$A$2,
IF(AND(I366&lt;='CBSA Bike Groupings'!$B$3,I366&gt;'CBSA Bike Groupings'!$B$2),'CBSA Bike Groupings'!$A$3,
IF(AND(I366&lt;='CBSA Bike Groupings'!$B$4,I366&gt;'CBSA Bike Groupings'!$B$3),'CBSA Bike Groupings'!$A$4,
IF(AND(I366&lt;='CBSA Bike Groupings'!$B$5,I366&gt;'CBSA Bike Groupings'!$B$4),'CBSA Bike Groupings'!$A$5,
IF(I366&gt;'CBSA Bike Groupings'!$B$5,'CBSA Bike Groupings'!$A$6,"")))))</f>
        <v>5</v>
      </c>
      <c r="L366" s="48">
        <f>IF(J366&lt;='CBSA Walk Groupings'!$B$2,'CBSA Walk Groupings'!$A$2,
IF(AND(J366&lt;='CBSA Walk Groupings'!$B$3,J366&gt;'CBSA Walk Groupings'!$B$2),'CBSA Walk Groupings'!$A$3,
IF(AND(J366&lt;='CBSA Walk Groupings'!$B$4,J366&gt;'CBSA Walk Groupings'!$B$3),'CBSA Walk Groupings'!$A$4,
IF(AND(J366&lt;='CBSA Walk Groupings'!$B$5,J366&gt;'CBSA Walk Groupings'!$B$4),'CBSA Walk Groupings'!$A$5,
IF(J366&gt;'CBSA Walk Groupings'!$B$5,'CBSA Walk Groupings'!$A$6,"")))))</f>
        <v>5</v>
      </c>
      <c r="M366" s="72">
        <v>0</v>
      </c>
      <c r="N366" s="72">
        <v>0</v>
      </c>
    </row>
    <row r="367" spans="1:14" x14ac:dyDescent="0.25">
      <c r="A367" t="str">
        <f t="shared" si="5"/>
        <v>Chattanooga-Hamilton County/North Georgia Transportation Planning Orga_2013</v>
      </c>
      <c r="B367" t="s">
        <v>200</v>
      </c>
      <c r="C367" s="49" t="s">
        <v>157</v>
      </c>
      <c r="D367">
        <v>2013</v>
      </c>
      <c r="E367" s="45">
        <v>437379.05511131574</v>
      </c>
      <c r="F367" s="50">
        <v>197734.53096026753</v>
      </c>
      <c r="G367" s="46">
        <v>375.35606794993987</v>
      </c>
      <c r="H367" s="46">
        <v>3713.3777820044052</v>
      </c>
      <c r="I367" s="47">
        <v>0.18982828448176478</v>
      </c>
      <c r="J367" s="47">
        <v>1.8779612058505681</v>
      </c>
      <c r="K367" s="48">
        <f>IF(I367&lt;='CBSA Bike Groupings'!$B$2,'CBSA Bike Groupings'!$A$2,
IF(AND(I367&lt;='CBSA Bike Groupings'!$B$3,I367&gt;'CBSA Bike Groupings'!$B$2),'CBSA Bike Groupings'!$A$3,
IF(AND(I367&lt;='CBSA Bike Groupings'!$B$4,I367&gt;'CBSA Bike Groupings'!$B$3),'CBSA Bike Groupings'!$A$4,
IF(AND(I367&lt;='CBSA Bike Groupings'!$B$5,I367&gt;'CBSA Bike Groupings'!$B$4),'CBSA Bike Groupings'!$A$5,
IF(I367&gt;'CBSA Bike Groupings'!$B$5,'CBSA Bike Groupings'!$A$6,"")))))</f>
        <v>1</v>
      </c>
      <c r="L367" s="48">
        <f>IF(J367&lt;='CBSA Walk Groupings'!$B$2,'CBSA Walk Groupings'!$A$2,
IF(AND(J367&lt;='CBSA Walk Groupings'!$B$3,J367&gt;'CBSA Walk Groupings'!$B$2),'CBSA Walk Groupings'!$A$3,
IF(AND(J367&lt;='CBSA Walk Groupings'!$B$4,J367&gt;'CBSA Walk Groupings'!$B$3),'CBSA Walk Groupings'!$A$4,
IF(AND(J367&lt;='CBSA Walk Groupings'!$B$5,J367&gt;'CBSA Walk Groupings'!$B$4),'CBSA Walk Groupings'!$A$5,
IF(J367&gt;'CBSA Walk Groupings'!$B$5,'CBSA Walk Groupings'!$A$6,"")))))</f>
        <v>3</v>
      </c>
      <c r="M367" s="72">
        <v>1</v>
      </c>
      <c r="N367" s="72">
        <v>6</v>
      </c>
    </row>
    <row r="368" spans="1:14" x14ac:dyDescent="0.25">
      <c r="A368" t="str">
        <f t="shared" si="5"/>
        <v>Chattanooga-Hamilton County/North Georgia Transportation Planning Orga_2014</v>
      </c>
      <c r="B368" t="s">
        <v>200</v>
      </c>
      <c r="C368" s="49" t="s">
        <v>157</v>
      </c>
      <c r="D368">
        <v>2014</v>
      </c>
      <c r="E368" s="45">
        <v>441719.58531071543</v>
      </c>
      <c r="F368" s="50">
        <v>200336.89570505061</v>
      </c>
      <c r="G368" s="46">
        <v>375.00001702939164</v>
      </c>
      <c r="H368" s="46">
        <v>3564.8458184131787</v>
      </c>
      <c r="I368" s="47">
        <v>0.1871846999074458</v>
      </c>
      <c r="J368" s="47">
        <v>1.7794255051558665</v>
      </c>
      <c r="K368" s="48">
        <f>IF(I368&lt;='CBSA Bike Groupings'!$B$2,'CBSA Bike Groupings'!$A$2,
IF(AND(I368&lt;='CBSA Bike Groupings'!$B$3,I368&gt;'CBSA Bike Groupings'!$B$2),'CBSA Bike Groupings'!$A$3,
IF(AND(I368&lt;='CBSA Bike Groupings'!$B$4,I368&gt;'CBSA Bike Groupings'!$B$3),'CBSA Bike Groupings'!$A$4,
IF(AND(I368&lt;='CBSA Bike Groupings'!$B$5,I368&gt;'CBSA Bike Groupings'!$B$4),'CBSA Bike Groupings'!$A$5,
IF(I368&gt;'CBSA Bike Groupings'!$B$5,'CBSA Bike Groupings'!$A$6,"")))))</f>
        <v>1</v>
      </c>
      <c r="L368" s="48">
        <f>IF(J368&lt;='CBSA Walk Groupings'!$B$2,'CBSA Walk Groupings'!$A$2,
IF(AND(J368&lt;='CBSA Walk Groupings'!$B$3,J368&gt;'CBSA Walk Groupings'!$B$2),'CBSA Walk Groupings'!$A$3,
IF(AND(J368&lt;='CBSA Walk Groupings'!$B$4,J368&gt;'CBSA Walk Groupings'!$B$3),'CBSA Walk Groupings'!$A$4,
IF(AND(J368&lt;='CBSA Walk Groupings'!$B$5,J368&gt;'CBSA Walk Groupings'!$B$4),'CBSA Walk Groupings'!$A$5,
IF(J368&gt;'CBSA Walk Groupings'!$B$5,'CBSA Walk Groupings'!$A$6,"")))))</f>
        <v>2</v>
      </c>
      <c r="M368" s="72">
        <v>0</v>
      </c>
      <c r="N368" s="72">
        <v>6</v>
      </c>
    </row>
    <row r="369" spans="1:14" x14ac:dyDescent="0.25">
      <c r="A369" t="str">
        <f t="shared" si="5"/>
        <v>Chattanooga-Hamilton County/North Georgia Transportation Planning Orga_2015</v>
      </c>
      <c r="B369" t="s">
        <v>200</v>
      </c>
      <c r="C369" s="49" t="s">
        <v>157</v>
      </c>
      <c r="D369">
        <v>2015</v>
      </c>
      <c r="E369" s="45">
        <v>445535.9550442234</v>
      </c>
      <c r="F369" s="50">
        <v>202544.03074015083</v>
      </c>
      <c r="G369" s="46">
        <v>453.00570327479363</v>
      </c>
      <c r="H369" s="46">
        <v>3740.0586797736141</v>
      </c>
      <c r="I369" s="47">
        <v>0.22365788891402422</v>
      </c>
      <c r="J369" s="47">
        <v>1.8465410538668681</v>
      </c>
      <c r="K369" s="48">
        <f>IF(I369&lt;='CBSA Bike Groupings'!$B$2,'CBSA Bike Groupings'!$A$2,
IF(AND(I369&lt;='CBSA Bike Groupings'!$B$3,I369&gt;'CBSA Bike Groupings'!$B$2),'CBSA Bike Groupings'!$A$3,
IF(AND(I369&lt;='CBSA Bike Groupings'!$B$4,I369&gt;'CBSA Bike Groupings'!$B$3),'CBSA Bike Groupings'!$A$4,
IF(AND(I369&lt;='CBSA Bike Groupings'!$B$5,I369&gt;'CBSA Bike Groupings'!$B$4),'CBSA Bike Groupings'!$A$5,
IF(I369&gt;'CBSA Bike Groupings'!$B$5,'CBSA Bike Groupings'!$A$6,"")))))</f>
        <v>1</v>
      </c>
      <c r="L369" s="48">
        <f>IF(J369&lt;='CBSA Walk Groupings'!$B$2,'CBSA Walk Groupings'!$A$2,
IF(AND(J369&lt;='CBSA Walk Groupings'!$B$3,J369&gt;'CBSA Walk Groupings'!$B$2),'CBSA Walk Groupings'!$A$3,
IF(AND(J369&lt;='CBSA Walk Groupings'!$B$4,J369&gt;'CBSA Walk Groupings'!$B$3),'CBSA Walk Groupings'!$A$4,
IF(AND(J369&lt;='CBSA Walk Groupings'!$B$5,J369&gt;'CBSA Walk Groupings'!$B$4),'CBSA Walk Groupings'!$A$5,
IF(J369&gt;'CBSA Walk Groupings'!$B$5,'CBSA Walk Groupings'!$A$6,"")))))</f>
        <v>3</v>
      </c>
      <c r="M369" s="72">
        <v>1</v>
      </c>
      <c r="N369" s="72">
        <v>10</v>
      </c>
    </row>
    <row r="370" spans="1:14" x14ac:dyDescent="0.25">
      <c r="A370" t="str">
        <f t="shared" si="5"/>
        <v>Chattanooga-Hamilton County/North Georgia Transportation Planning Orga_2016</v>
      </c>
      <c r="B370" t="s">
        <v>200</v>
      </c>
      <c r="C370" s="49" t="s">
        <v>157</v>
      </c>
      <c r="D370">
        <v>2016</v>
      </c>
      <c r="E370" s="45">
        <v>449109.11922874762</v>
      </c>
      <c r="F370" s="50">
        <v>205287.60403543303</v>
      </c>
      <c r="G370" s="46">
        <v>471.00782109927934</v>
      </c>
      <c r="H370" s="46">
        <v>3824.8831467807845</v>
      </c>
      <c r="I370" s="47">
        <v>0.22943802345609843</v>
      </c>
      <c r="J370" s="47">
        <v>1.8631827112759336</v>
      </c>
      <c r="K370" s="48">
        <f>IF(I370&lt;='CBSA Bike Groupings'!$B$2,'CBSA Bike Groupings'!$A$2,
IF(AND(I370&lt;='CBSA Bike Groupings'!$B$3,I370&gt;'CBSA Bike Groupings'!$B$2),'CBSA Bike Groupings'!$A$3,
IF(AND(I370&lt;='CBSA Bike Groupings'!$B$4,I370&gt;'CBSA Bike Groupings'!$B$3),'CBSA Bike Groupings'!$A$4,
IF(AND(I370&lt;='CBSA Bike Groupings'!$B$5,I370&gt;'CBSA Bike Groupings'!$B$4),'CBSA Bike Groupings'!$A$5,
IF(I370&gt;'CBSA Bike Groupings'!$B$5,'CBSA Bike Groupings'!$A$6,"")))))</f>
        <v>1</v>
      </c>
      <c r="L370" s="48">
        <f>IF(J370&lt;='CBSA Walk Groupings'!$B$2,'CBSA Walk Groupings'!$A$2,
IF(AND(J370&lt;='CBSA Walk Groupings'!$B$3,J370&gt;'CBSA Walk Groupings'!$B$2),'CBSA Walk Groupings'!$A$3,
IF(AND(J370&lt;='CBSA Walk Groupings'!$B$4,J370&gt;'CBSA Walk Groupings'!$B$3),'CBSA Walk Groupings'!$A$4,
IF(AND(J370&lt;='CBSA Walk Groupings'!$B$5,J370&gt;'CBSA Walk Groupings'!$B$4),'CBSA Walk Groupings'!$A$5,
IF(J370&gt;'CBSA Walk Groupings'!$B$5,'CBSA Walk Groupings'!$A$6,"")))))</f>
        <v>3</v>
      </c>
      <c r="M370" s="72">
        <v>1</v>
      </c>
      <c r="N370" s="72">
        <v>6</v>
      </c>
    </row>
    <row r="371" spans="1:14" x14ac:dyDescent="0.25">
      <c r="A371" t="str">
        <f t="shared" si="5"/>
        <v>Chattanooga-Hamilton County/North Georgia Transportation Planning Orga_2017</v>
      </c>
      <c r="B371" t="s">
        <v>200</v>
      </c>
      <c r="C371" s="49" t="s">
        <v>157</v>
      </c>
      <c r="D371">
        <v>2017</v>
      </c>
      <c r="E371" s="45">
        <v>452150</v>
      </c>
      <c r="F371" s="50">
        <v>206917</v>
      </c>
      <c r="G371" s="46">
        <v>400</v>
      </c>
      <c r="H371" s="46">
        <v>3877</v>
      </c>
      <c r="I371" s="47">
        <f>(G371/$F371)*100</f>
        <v>0.19331422744385429</v>
      </c>
      <c r="J371" s="47">
        <f>(H371/$F371)*100</f>
        <v>1.8736981494995579</v>
      </c>
      <c r="K371" s="48">
        <f>IF(I371&lt;='CBSA Bike Groupings'!$B$2,'CBSA Bike Groupings'!$A$2,
IF(AND(I371&lt;='CBSA Bike Groupings'!$B$3,I371&gt;'CBSA Bike Groupings'!$B$2),'CBSA Bike Groupings'!$A$3,
IF(AND(I371&lt;='CBSA Bike Groupings'!$B$4,I371&gt;'CBSA Bike Groupings'!$B$3),'CBSA Bike Groupings'!$A$4,
IF(AND(I371&lt;='CBSA Bike Groupings'!$B$5,I371&gt;'CBSA Bike Groupings'!$B$4),'CBSA Bike Groupings'!$A$5,
IF(I371&gt;'CBSA Bike Groupings'!$B$5,'CBSA Bike Groupings'!$A$6,"")))))</f>
        <v>1</v>
      </c>
      <c r="L371" s="48">
        <f>IF(J371&lt;='CBSA Walk Groupings'!$B$2,'CBSA Walk Groupings'!$A$2,
IF(AND(J371&lt;='CBSA Walk Groupings'!$B$3,J371&gt;'CBSA Walk Groupings'!$B$2),'CBSA Walk Groupings'!$A$3,
IF(AND(J371&lt;='CBSA Walk Groupings'!$B$4,J371&gt;'CBSA Walk Groupings'!$B$3),'CBSA Walk Groupings'!$A$4,
IF(AND(J371&lt;='CBSA Walk Groupings'!$B$5,J371&gt;'CBSA Walk Groupings'!$B$4),'CBSA Walk Groupings'!$A$5,
IF(J371&gt;'CBSA Walk Groupings'!$B$5,'CBSA Walk Groupings'!$A$6,"")))))</f>
        <v>3</v>
      </c>
      <c r="M371" s="72">
        <v>0</v>
      </c>
      <c r="N371" s="72">
        <v>3</v>
      </c>
    </row>
    <row r="372" spans="1:14" x14ac:dyDescent="0.25">
      <c r="A372" t="str">
        <f t="shared" si="5"/>
        <v>Cheyenne MPO_2013</v>
      </c>
      <c r="B372" t="s">
        <v>201</v>
      </c>
      <c r="C372" s="49" t="s">
        <v>185</v>
      </c>
      <c r="D372">
        <v>2013</v>
      </c>
      <c r="E372" s="45">
        <v>76767.985690250032</v>
      </c>
      <c r="F372" s="50">
        <v>38369.596491557299</v>
      </c>
      <c r="G372" s="46">
        <v>108.41224805868259</v>
      </c>
      <c r="H372" s="46">
        <v>809.95165085171607</v>
      </c>
      <c r="I372" s="47">
        <v>0.28254727172472927</v>
      </c>
      <c r="J372" s="47">
        <v>2.1109204289649872</v>
      </c>
      <c r="K372" s="48">
        <f>IF(I372&lt;='CBSA Bike Groupings'!$B$2,'CBSA Bike Groupings'!$A$2,
IF(AND(I372&lt;='CBSA Bike Groupings'!$B$3,I372&gt;'CBSA Bike Groupings'!$B$2),'CBSA Bike Groupings'!$A$3,
IF(AND(I372&lt;='CBSA Bike Groupings'!$B$4,I372&gt;'CBSA Bike Groupings'!$B$3),'CBSA Bike Groupings'!$A$4,
IF(AND(I372&lt;='CBSA Bike Groupings'!$B$5,I372&gt;'CBSA Bike Groupings'!$B$4),'CBSA Bike Groupings'!$A$5,
IF(I372&gt;'CBSA Bike Groupings'!$B$5,'CBSA Bike Groupings'!$A$6,"")))))</f>
        <v>2</v>
      </c>
      <c r="L372" s="48">
        <f>IF(J372&lt;='CBSA Walk Groupings'!$B$2,'CBSA Walk Groupings'!$A$2,
IF(AND(J372&lt;='CBSA Walk Groupings'!$B$3,J372&gt;'CBSA Walk Groupings'!$B$2),'CBSA Walk Groupings'!$A$3,
IF(AND(J372&lt;='CBSA Walk Groupings'!$B$4,J372&gt;'CBSA Walk Groupings'!$B$3),'CBSA Walk Groupings'!$A$4,
IF(AND(J372&lt;='CBSA Walk Groupings'!$B$5,J372&gt;'CBSA Walk Groupings'!$B$4),'CBSA Walk Groupings'!$A$5,
IF(J372&gt;'CBSA Walk Groupings'!$B$5,'CBSA Walk Groupings'!$A$6,"")))))</f>
        <v>3</v>
      </c>
      <c r="M372" s="72">
        <v>0</v>
      </c>
      <c r="N372" s="72">
        <v>0</v>
      </c>
    </row>
    <row r="373" spans="1:14" x14ac:dyDescent="0.25">
      <c r="A373" t="str">
        <f t="shared" si="5"/>
        <v>Cheyenne MPO_2014</v>
      </c>
      <c r="B373" t="s">
        <v>201</v>
      </c>
      <c r="C373" s="49" t="s">
        <v>185</v>
      </c>
      <c r="D373">
        <v>2014</v>
      </c>
      <c r="E373" s="45">
        <v>77241.928457443166</v>
      </c>
      <c r="F373" s="50">
        <v>38767.254248390651</v>
      </c>
      <c r="G373" s="46">
        <v>71.283861068380972</v>
      </c>
      <c r="H373" s="46">
        <v>929.1783317102396</v>
      </c>
      <c r="I373" s="47">
        <v>0.18387647629530066</v>
      </c>
      <c r="J373" s="47">
        <v>2.3968123348555506</v>
      </c>
      <c r="K373" s="48">
        <f>IF(I373&lt;='CBSA Bike Groupings'!$B$2,'CBSA Bike Groupings'!$A$2,
IF(AND(I373&lt;='CBSA Bike Groupings'!$B$3,I373&gt;'CBSA Bike Groupings'!$B$2),'CBSA Bike Groupings'!$A$3,
IF(AND(I373&lt;='CBSA Bike Groupings'!$B$4,I373&gt;'CBSA Bike Groupings'!$B$3),'CBSA Bike Groupings'!$A$4,
IF(AND(I373&lt;='CBSA Bike Groupings'!$B$5,I373&gt;'CBSA Bike Groupings'!$B$4),'CBSA Bike Groupings'!$A$5,
IF(I373&gt;'CBSA Bike Groupings'!$B$5,'CBSA Bike Groupings'!$A$6,"")))))</f>
        <v>1</v>
      </c>
      <c r="L373" s="48">
        <f>IF(J373&lt;='CBSA Walk Groupings'!$B$2,'CBSA Walk Groupings'!$A$2,
IF(AND(J373&lt;='CBSA Walk Groupings'!$B$3,J373&gt;'CBSA Walk Groupings'!$B$2),'CBSA Walk Groupings'!$A$3,
IF(AND(J373&lt;='CBSA Walk Groupings'!$B$4,J373&gt;'CBSA Walk Groupings'!$B$3),'CBSA Walk Groupings'!$A$4,
IF(AND(J373&lt;='CBSA Walk Groupings'!$B$5,J373&gt;'CBSA Walk Groupings'!$B$4),'CBSA Walk Groupings'!$A$5,
IF(J373&gt;'CBSA Walk Groupings'!$B$5,'CBSA Walk Groupings'!$A$6,"")))))</f>
        <v>4</v>
      </c>
      <c r="M373" s="72">
        <v>0</v>
      </c>
      <c r="N373" s="72">
        <v>2</v>
      </c>
    </row>
    <row r="374" spans="1:14" x14ac:dyDescent="0.25">
      <c r="A374" t="str">
        <f t="shared" si="5"/>
        <v>Cheyenne MPO_2015</v>
      </c>
      <c r="B374" t="s">
        <v>201</v>
      </c>
      <c r="C374" s="49" t="s">
        <v>185</v>
      </c>
      <c r="D374">
        <v>2015</v>
      </c>
      <c r="E374" s="45">
        <v>78239.670305131251</v>
      </c>
      <c r="F374" s="50">
        <v>39296.000985315652</v>
      </c>
      <c r="G374" s="46">
        <v>94.28386074262427</v>
      </c>
      <c r="H374" s="46">
        <v>1032.4438325173878</v>
      </c>
      <c r="I374" s="47">
        <v>0.23993245719292605</v>
      </c>
      <c r="J374" s="47">
        <v>2.6273508922783191</v>
      </c>
      <c r="K374" s="48">
        <f>IF(I374&lt;='CBSA Bike Groupings'!$B$2,'CBSA Bike Groupings'!$A$2,
IF(AND(I374&lt;='CBSA Bike Groupings'!$B$3,I374&gt;'CBSA Bike Groupings'!$B$2),'CBSA Bike Groupings'!$A$3,
IF(AND(I374&lt;='CBSA Bike Groupings'!$B$4,I374&gt;'CBSA Bike Groupings'!$B$3),'CBSA Bike Groupings'!$A$4,
IF(AND(I374&lt;='CBSA Bike Groupings'!$B$5,I374&gt;'CBSA Bike Groupings'!$B$4),'CBSA Bike Groupings'!$A$5,
IF(I374&gt;'CBSA Bike Groupings'!$B$5,'CBSA Bike Groupings'!$A$6,"")))))</f>
        <v>2</v>
      </c>
      <c r="L374" s="48">
        <f>IF(J374&lt;='CBSA Walk Groupings'!$B$2,'CBSA Walk Groupings'!$A$2,
IF(AND(J374&lt;='CBSA Walk Groupings'!$B$3,J374&gt;'CBSA Walk Groupings'!$B$2),'CBSA Walk Groupings'!$A$3,
IF(AND(J374&lt;='CBSA Walk Groupings'!$B$4,J374&gt;'CBSA Walk Groupings'!$B$3),'CBSA Walk Groupings'!$A$4,
IF(AND(J374&lt;='CBSA Walk Groupings'!$B$5,J374&gt;'CBSA Walk Groupings'!$B$4),'CBSA Walk Groupings'!$A$5,
IF(J374&gt;'CBSA Walk Groupings'!$B$5,'CBSA Walk Groupings'!$A$6,"")))))</f>
        <v>4</v>
      </c>
      <c r="M374" s="72">
        <v>0</v>
      </c>
      <c r="N374" s="72">
        <v>0</v>
      </c>
    </row>
    <row r="375" spans="1:14" x14ac:dyDescent="0.25">
      <c r="A375" t="str">
        <f t="shared" si="5"/>
        <v>Cheyenne MPO_2016</v>
      </c>
      <c r="B375" t="s">
        <v>201</v>
      </c>
      <c r="C375" s="49" t="s">
        <v>185</v>
      </c>
      <c r="D375">
        <v>2016</v>
      </c>
      <c r="E375" s="45">
        <v>78586.660349568978</v>
      </c>
      <c r="F375" s="50">
        <v>39348.778885692758</v>
      </c>
      <c r="G375" s="46">
        <v>78.067934098272332</v>
      </c>
      <c r="H375" s="46">
        <v>943.62142178255579</v>
      </c>
      <c r="I375" s="47">
        <v>0.19839989018479526</v>
      </c>
      <c r="J375" s="47">
        <v>2.3980958202635789</v>
      </c>
      <c r="K375" s="48">
        <f>IF(I375&lt;='CBSA Bike Groupings'!$B$2,'CBSA Bike Groupings'!$A$2,
IF(AND(I375&lt;='CBSA Bike Groupings'!$B$3,I375&gt;'CBSA Bike Groupings'!$B$2),'CBSA Bike Groupings'!$A$3,
IF(AND(I375&lt;='CBSA Bike Groupings'!$B$4,I375&gt;'CBSA Bike Groupings'!$B$3),'CBSA Bike Groupings'!$A$4,
IF(AND(I375&lt;='CBSA Bike Groupings'!$B$5,I375&gt;'CBSA Bike Groupings'!$B$4),'CBSA Bike Groupings'!$A$5,
IF(I375&gt;'CBSA Bike Groupings'!$B$5,'CBSA Bike Groupings'!$A$6,"")))))</f>
        <v>1</v>
      </c>
      <c r="L375" s="48">
        <f>IF(J375&lt;='CBSA Walk Groupings'!$B$2,'CBSA Walk Groupings'!$A$2,
IF(AND(J375&lt;='CBSA Walk Groupings'!$B$3,J375&gt;'CBSA Walk Groupings'!$B$2),'CBSA Walk Groupings'!$A$3,
IF(AND(J375&lt;='CBSA Walk Groupings'!$B$4,J375&gt;'CBSA Walk Groupings'!$B$3),'CBSA Walk Groupings'!$A$4,
IF(AND(J375&lt;='CBSA Walk Groupings'!$B$5,J375&gt;'CBSA Walk Groupings'!$B$4),'CBSA Walk Groupings'!$A$5,
IF(J375&gt;'CBSA Walk Groupings'!$B$5,'CBSA Walk Groupings'!$A$6,"")))))</f>
        <v>4</v>
      </c>
      <c r="M375" s="72">
        <v>1</v>
      </c>
      <c r="N375" s="72">
        <v>1</v>
      </c>
    </row>
    <row r="376" spans="1:14" x14ac:dyDescent="0.25">
      <c r="A376" t="str">
        <f t="shared" si="5"/>
        <v>Cheyenne MPO_2017</v>
      </c>
      <c r="B376" t="s">
        <v>201</v>
      </c>
      <c r="C376" s="49" t="s">
        <v>185</v>
      </c>
      <c r="D376">
        <v>2017</v>
      </c>
      <c r="E376" s="45">
        <v>79503</v>
      </c>
      <c r="F376" s="50">
        <v>40130</v>
      </c>
      <c r="G376" s="46">
        <v>107</v>
      </c>
      <c r="H376" s="46">
        <v>1141</v>
      </c>
      <c r="I376" s="47">
        <f>(G376/$F376)*100</f>
        <v>0.26663344131572392</v>
      </c>
      <c r="J376" s="47">
        <f>(H376/$F376)*100</f>
        <v>2.8432594069274857</v>
      </c>
      <c r="K376" s="48">
        <f>IF(I376&lt;='CBSA Bike Groupings'!$B$2,'CBSA Bike Groupings'!$A$2,
IF(AND(I376&lt;='CBSA Bike Groupings'!$B$3,I376&gt;'CBSA Bike Groupings'!$B$2),'CBSA Bike Groupings'!$A$3,
IF(AND(I376&lt;='CBSA Bike Groupings'!$B$4,I376&gt;'CBSA Bike Groupings'!$B$3),'CBSA Bike Groupings'!$A$4,
IF(AND(I376&lt;='CBSA Bike Groupings'!$B$5,I376&gt;'CBSA Bike Groupings'!$B$4),'CBSA Bike Groupings'!$A$5,
IF(I376&gt;'CBSA Bike Groupings'!$B$5,'CBSA Bike Groupings'!$A$6,"")))))</f>
        <v>2</v>
      </c>
      <c r="L376" s="48">
        <f>IF(J376&lt;='CBSA Walk Groupings'!$B$2,'CBSA Walk Groupings'!$A$2,
IF(AND(J376&lt;='CBSA Walk Groupings'!$B$3,J376&gt;'CBSA Walk Groupings'!$B$2),'CBSA Walk Groupings'!$A$3,
IF(AND(J376&lt;='CBSA Walk Groupings'!$B$4,J376&gt;'CBSA Walk Groupings'!$B$3),'CBSA Walk Groupings'!$A$4,
IF(AND(J376&lt;='CBSA Walk Groupings'!$B$5,J376&gt;'CBSA Walk Groupings'!$B$4),'CBSA Walk Groupings'!$A$5,
IF(J376&gt;'CBSA Walk Groupings'!$B$5,'CBSA Walk Groupings'!$A$6,"")))))</f>
        <v>4</v>
      </c>
      <c r="M376" s="72">
        <v>0</v>
      </c>
      <c r="N376" s="72">
        <v>1</v>
      </c>
    </row>
    <row r="377" spans="1:14" x14ac:dyDescent="0.25">
      <c r="A377" t="str">
        <f t="shared" si="5"/>
        <v>Chippewa-Eau Claire MPO_2013</v>
      </c>
      <c r="B377" t="s">
        <v>202</v>
      </c>
      <c r="C377" s="49" t="s">
        <v>115</v>
      </c>
      <c r="D377">
        <v>2013</v>
      </c>
      <c r="E377" s="45">
        <v>102233.88718444345</v>
      </c>
      <c r="F377" s="50">
        <v>53549.227246112634</v>
      </c>
      <c r="G377" s="46">
        <v>497.50009109218178</v>
      </c>
      <c r="H377" s="46">
        <v>2140.6126782728697</v>
      </c>
      <c r="I377" s="47">
        <v>0.92905185877971264</v>
      </c>
      <c r="J377" s="47">
        <v>3.9974669819876176</v>
      </c>
      <c r="K377" s="48">
        <f>IF(I377&lt;='CBSA Bike Groupings'!$B$2,'CBSA Bike Groupings'!$A$2,
IF(AND(I377&lt;='CBSA Bike Groupings'!$B$3,I377&gt;'CBSA Bike Groupings'!$B$2),'CBSA Bike Groupings'!$A$3,
IF(AND(I377&lt;='CBSA Bike Groupings'!$B$4,I377&gt;'CBSA Bike Groupings'!$B$3),'CBSA Bike Groupings'!$A$4,
IF(AND(I377&lt;='CBSA Bike Groupings'!$B$5,I377&gt;'CBSA Bike Groupings'!$B$4),'CBSA Bike Groupings'!$A$5,
IF(I377&gt;'CBSA Bike Groupings'!$B$5,'CBSA Bike Groupings'!$A$6,"")))))</f>
        <v>5</v>
      </c>
      <c r="L377" s="48">
        <f>IF(J377&lt;='CBSA Walk Groupings'!$B$2,'CBSA Walk Groupings'!$A$2,
IF(AND(J377&lt;='CBSA Walk Groupings'!$B$3,J377&gt;'CBSA Walk Groupings'!$B$2),'CBSA Walk Groupings'!$A$3,
IF(AND(J377&lt;='CBSA Walk Groupings'!$B$4,J377&gt;'CBSA Walk Groupings'!$B$3),'CBSA Walk Groupings'!$A$4,
IF(AND(J377&lt;='CBSA Walk Groupings'!$B$5,J377&gt;'CBSA Walk Groupings'!$B$4),'CBSA Walk Groupings'!$A$5,
IF(J377&gt;'CBSA Walk Groupings'!$B$5,'CBSA Walk Groupings'!$A$6,"")))))</f>
        <v>5</v>
      </c>
      <c r="M377" s="72">
        <v>0</v>
      </c>
      <c r="N377" s="72">
        <v>0</v>
      </c>
    </row>
    <row r="378" spans="1:14" x14ac:dyDescent="0.25">
      <c r="A378" t="str">
        <f t="shared" si="5"/>
        <v>Chippewa-Eau Claire MPO_2014</v>
      </c>
      <c r="B378" t="s">
        <v>202</v>
      </c>
      <c r="C378" s="49" t="s">
        <v>115</v>
      </c>
      <c r="D378">
        <v>2014</v>
      </c>
      <c r="E378" s="45">
        <v>102548.71322918794</v>
      </c>
      <c r="F378" s="50">
        <v>53849.968253561623</v>
      </c>
      <c r="G378" s="46">
        <v>452.1892441141274</v>
      </c>
      <c r="H378" s="46">
        <v>2201.5382204016473</v>
      </c>
      <c r="I378" s="47">
        <v>0.83972053982449613</v>
      </c>
      <c r="J378" s="47">
        <v>4.0882813710034789</v>
      </c>
      <c r="K378" s="48">
        <f>IF(I378&lt;='CBSA Bike Groupings'!$B$2,'CBSA Bike Groupings'!$A$2,
IF(AND(I378&lt;='CBSA Bike Groupings'!$B$3,I378&gt;'CBSA Bike Groupings'!$B$2),'CBSA Bike Groupings'!$A$3,
IF(AND(I378&lt;='CBSA Bike Groupings'!$B$4,I378&gt;'CBSA Bike Groupings'!$B$3),'CBSA Bike Groupings'!$A$4,
IF(AND(I378&lt;='CBSA Bike Groupings'!$B$5,I378&gt;'CBSA Bike Groupings'!$B$4),'CBSA Bike Groupings'!$A$5,
IF(I378&gt;'CBSA Bike Groupings'!$B$5,'CBSA Bike Groupings'!$A$6,"")))))</f>
        <v>5</v>
      </c>
      <c r="L378" s="48">
        <f>IF(J378&lt;='CBSA Walk Groupings'!$B$2,'CBSA Walk Groupings'!$A$2,
IF(AND(J378&lt;='CBSA Walk Groupings'!$B$3,J378&gt;'CBSA Walk Groupings'!$B$2),'CBSA Walk Groupings'!$A$3,
IF(AND(J378&lt;='CBSA Walk Groupings'!$B$4,J378&gt;'CBSA Walk Groupings'!$B$3),'CBSA Walk Groupings'!$A$4,
IF(AND(J378&lt;='CBSA Walk Groupings'!$B$5,J378&gt;'CBSA Walk Groupings'!$B$4),'CBSA Walk Groupings'!$A$5,
IF(J378&gt;'CBSA Walk Groupings'!$B$5,'CBSA Walk Groupings'!$A$6,"")))))</f>
        <v>5</v>
      </c>
      <c r="M378" s="72">
        <v>0</v>
      </c>
      <c r="N378" s="72">
        <v>1</v>
      </c>
    </row>
    <row r="379" spans="1:14" x14ac:dyDescent="0.25">
      <c r="A379" t="str">
        <f t="shared" si="5"/>
        <v>Chippewa-Eau Claire MPO_2015</v>
      </c>
      <c r="B379" t="s">
        <v>202</v>
      </c>
      <c r="C379" s="49" t="s">
        <v>115</v>
      </c>
      <c r="D379">
        <v>2015</v>
      </c>
      <c r="E379" s="45">
        <v>103285.04786659393</v>
      </c>
      <c r="F379" s="50">
        <v>54179.821963211762</v>
      </c>
      <c r="G379" s="46">
        <v>473.71898612763454</v>
      </c>
      <c r="H379" s="46">
        <v>2085.0103260986543</v>
      </c>
      <c r="I379" s="47">
        <v>0.8743457784879598</v>
      </c>
      <c r="J379" s="47">
        <v>3.8483152039783031</v>
      </c>
      <c r="K379" s="48">
        <f>IF(I379&lt;='CBSA Bike Groupings'!$B$2,'CBSA Bike Groupings'!$A$2,
IF(AND(I379&lt;='CBSA Bike Groupings'!$B$3,I379&gt;'CBSA Bike Groupings'!$B$2),'CBSA Bike Groupings'!$A$3,
IF(AND(I379&lt;='CBSA Bike Groupings'!$B$4,I379&gt;'CBSA Bike Groupings'!$B$3),'CBSA Bike Groupings'!$A$4,
IF(AND(I379&lt;='CBSA Bike Groupings'!$B$5,I379&gt;'CBSA Bike Groupings'!$B$4),'CBSA Bike Groupings'!$A$5,
IF(I379&gt;'CBSA Bike Groupings'!$B$5,'CBSA Bike Groupings'!$A$6,"")))))</f>
        <v>5</v>
      </c>
      <c r="L379" s="48">
        <f>IF(J379&lt;='CBSA Walk Groupings'!$B$2,'CBSA Walk Groupings'!$A$2,
IF(AND(J379&lt;='CBSA Walk Groupings'!$B$3,J379&gt;'CBSA Walk Groupings'!$B$2),'CBSA Walk Groupings'!$A$3,
IF(AND(J379&lt;='CBSA Walk Groupings'!$B$4,J379&gt;'CBSA Walk Groupings'!$B$3),'CBSA Walk Groupings'!$A$4,
IF(AND(J379&lt;='CBSA Walk Groupings'!$B$5,J379&gt;'CBSA Walk Groupings'!$B$4),'CBSA Walk Groupings'!$A$5,
IF(J379&gt;'CBSA Walk Groupings'!$B$5,'CBSA Walk Groupings'!$A$6,"")))))</f>
        <v>5</v>
      </c>
      <c r="M379" s="72">
        <v>0</v>
      </c>
      <c r="N379" s="72">
        <v>2</v>
      </c>
    </row>
    <row r="380" spans="1:14" x14ac:dyDescent="0.25">
      <c r="A380" t="str">
        <f t="shared" si="5"/>
        <v>Chippewa-Eau Claire MPO_2016</v>
      </c>
      <c r="B380" t="s">
        <v>202</v>
      </c>
      <c r="C380" s="49" t="s">
        <v>115</v>
      </c>
      <c r="D380">
        <v>2016</v>
      </c>
      <c r="E380" s="45">
        <v>103815.51138698809</v>
      </c>
      <c r="F380" s="50">
        <v>55262.023625387214</v>
      </c>
      <c r="G380" s="46">
        <v>438.9122685500991</v>
      </c>
      <c r="H380" s="46">
        <v>2088.4636413378794</v>
      </c>
      <c r="I380" s="47">
        <v>0.79423850187864653</v>
      </c>
      <c r="J380" s="47">
        <v>3.7792022519755233</v>
      </c>
      <c r="K380" s="48">
        <f>IF(I380&lt;='CBSA Bike Groupings'!$B$2,'CBSA Bike Groupings'!$A$2,
IF(AND(I380&lt;='CBSA Bike Groupings'!$B$3,I380&gt;'CBSA Bike Groupings'!$B$2),'CBSA Bike Groupings'!$A$3,
IF(AND(I380&lt;='CBSA Bike Groupings'!$B$4,I380&gt;'CBSA Bike Groupings'!$B$3),'CBSA Bike Groupings'!$A$4,
IF(AND(I380&lt;='CBSA Bike Groupings'!$B$5,I380&gt;'CBSA Bike Groupings'!$B$4),'CBSA Bike Groupings'!$A$5,
IF(I380&gt;'CBSA Bike Groupings'!$B$5,'CBSA Bike Groupings'!$A$6,"")))))</f>
        <v>5</v>
      </c>
      <c r="L380" s="48">
        <f>IF(J380&lt;='CBSA Walk Groupings'!$B$2,'CBSA Walk Groupings'!$A$2,
IF(AND(J380&lt;='CBSA Walk Groupings'!$B$3,J380&gt;'CBSA Walk Groupings'!$B$2),'CBSA Walk Groupings'!$A$3,
IF(AND(J380&lt;='CBSA Walk Groupings'!$B$4,J380&gt;'CBSA Walk Groupings'!$B$3),'CBSA Walk Groupings'!$A$4,
IF(AND(J380&lt;='CBSA Walk Groupings'!$B$5,J380&gt;'CBSA Walk Groupings'!$B$4),'CBSA Walk Groupings'!$A$5,
IF(J380&gt;'CBSA Walk Groupings'!$B$5,'CBSA Walk Groupings'!$A$6,"")))))</f>
        <v>5</v>
      </c>
      <c r="M380" s="72">
        <v>0</v>
      </c>
      <c r="N380" s="72">
        <v>0</v>
      </c>
    </row>
    <row r="381" spans="1:14" x14ac:dyDescent="0.25">
      <c r="A381" t="str">
        <f t="shared" si="5"/>
        <v>Chippewa-Eau Claire MPO_2017</v>
      </c>
      <c r="B381" t="s">
        <v>202</v>
      </c>
      <c r="C381" s="49" t="s">
        <v>115</v>
      </c>
      <c r="D381">
        <v>2017</v>
      </c>
      <c r="E381" s="45">
        <v>104323</v>
      </c>
      <c r="F381" s="50">
        <v>55770</v>
      </c>
      <c r="G381" s="46">
        <v>370</v>
      </c>
      <c r="H381" s="46">
        <v>2038</v>
      </c>
      <c r="I381" s="47">
        <f>(G381/$F381)*100</f>
        <v>0.6634391249775865</v>
      </c>
      <c r="J381" s="47">
        <f>(H381/$F381)*100</f>
        <v>3.6542944235251928</v>
      </c>
      <c r="K381" s="48">
        <f>IF(I381&lt;='CBSA Bike Groupings'!$B$2,'CBSA Bike Groupings'!$A$2,
IF(AND(I381&lt;='CBSA Bike Groupings'!$B$3,I381&gt;'CBSA Bike Groupings'!$B$2),'CBSA Bike Groupings'!$A$3,
IF(AND(I381&lt;='CBSA Bike Groupings'!$B$4,I381&gt;'CBSA Bike Groupings'!$B$3),'CBSA Bike Groupings'!$A$4,
IF(AND(I381&lt;='CBSA Bike Groupings'!$B$5,I381&gt;'CBSA Bike Groupings'!$B$4),'CBSA Bike Groupings'!$A$5,
IF(I381&gt;'CBSA Bike Groupings'!$B$5,'CBSA Bike Groupings'!$A$6,"")))))</f>
        <v>4</v>
      </c>
      <c r="L381" s="48">
        <f>IF(J381&lt;='CBSA Walk Groupings'!$B$2,'CBSA Walk Groupings'!$A$2,
IF(AND(J381&lt;='CBSA Walk Groupings'!$B$3,J381&gt;'CBSA Walk Groupings'!$B$2),'CBSA Walk Groupings'!$A$3,
IF(AND(J381&lt;='CBSA Walk Groupings'!$B$4,J381&gt;'CBSA Walk Groupings'!$B$3),'CBSA Walk Groupings'!$A$4,
IF(AND(J381&lt;='CBSA Walk Groupings'!$B$5,J381&gt;'CBSA Walk Groupings'!$B$4),'CBSA Walk Groupings'!$A$5,
IF(J381&gt;'CBSA Walk Groupings'!$B$5,'CBSA Walk Groupings'!$A$6,"")))))</f>
        <v>5</v>
      </c>
      <c r="M381" s="72">
        <v>0</v>
      </c>
      <c r="N381" s="72">
        <v>2</v>
      </c>
    </row>
    <row r="382" spans="1:14" x14ac:dyDescent="0.25">
      <c r="A382" t="str">
        <f t="shared" si="5"/>
        <v>Chittenden County RPC_2013</v>
      </c>
      <c r="B382" t="s">
        <v>203</v>
      </c>
      <c r="C382" s="49" t="s">
        <v>204</v>
      </c>
      <c r="D382">
        <v>2013</v>
      </c>
      <c r="E382" s="45">
        <v>157649.46743213679</v>
      </c>
      <c r="F382" s="50">
        <v>84493.049311921408</v>
      </c>
      <c r="G382" s="46">
        <v>1686.99350955056</v>
      </c>
      <c r="H382" s="46">
        <v>6169.1527676274145</v>
      </c>
      <c r="I382" s="47">
        <v>1.9966062573061101</v>
      </c>
      <c r="J382" s="47">
        <v>7.3013730926586264</v>
      </c>
      <c r="K382" s="48">
        <f>IF(I382&lt;='CBSA Bike Groupings'!$B$2,'CBSA Bike Groupings'!$A$2,
IF(AND(I382&lt;='CBSA Bike Groupings'!$B$3,I382&gt;'CBSA Bike Groupings'!$B$2),'CBSA Bike Groupings'!$A$3,
IF(AND(I382&lt;='CBSA Bike Groupings'!$B$4,I382&gt;'CBSA Bike Groupings'!$B$3),'CBSA Bike Groupings'!$A$4,
IF(AND(I382&lt;='CBSA Bike Groupings'!$B$5,I382&gt;'CBSA Bike Groupings'!$B$4),'CBSA Bike Groupings'!$A$5,
IF(I382&gt;'CBSA Bike Groupings'!$B$5,'CBSA Bike Groupings'!$A$6,"")))))</f>
        <v>5</v>
      </c>
      <c r="L382" s="48">
        <f>IF(J382&lt;='CBSA Walk Groupings'!$B$2,'CBSA Walk Groupings'!$A$2,
IF(AND(J382&lt;='CBSA Walk Groupings'!$B$3,J382&gt;'CBSA Walk Groupings'!$B$2),'CBSA Walk Groupings'!$A$3,
IF(AND(J382&lt;='CBSA Walk Groupings'!$B$4,J382&gt;'CBSA Walk Groupings'!$B$3),'CBSA Walk Groupings'!$A$4,
IF(AND(J382&lt;='CBSA Walk Groupings'!$B$5,J382&gt;'CBSA Walk Groupings'!$B$4),'CBSA Walk Groupings'!$A$5,
IF(J382&gt;'CBSA Walk Groupings'!$B$5,'CBSA Walk Groupings'!$A$6,"")))))</f>
        <v>5</v>
      </c>
      <c r="M382" s="72">
        <v>0</v>
      </c>
      <c r="N382" s="72">
        <v>0</v>
      </c>
    </row>
    <row r="383" spans="1:14" x14ac:dyDescent="0.25">
      <c r="A383" t="str">
        <f t="shared" si="5"/>
        <v>Chittenden County RPC_2014</v>
      </c>
      <c r="B383" t="s">
        <v>203</v>
      </c>
      <c r="C383" s="49" t="s">
        <v>204</v>
      </c>
      <c r="D383">
        <v>2014</v>
      </c>
      <c r="E383" s="45">
        <v>158698.50511859375</v>
      </c>
      <c r="F383" s="50">
        <v>85429.868856649642</v>
      </c>
      <c r="G383" s="46">
        <v>1750.9818377329145</v>
      </c>
      <c r="H383" s="46">
        <v>6404.0466962542878</v>
      </c>
      <c r="I383" s="47">
        <v>2.0496131636009443</v>
      </c>
      <c r="J383" s="47">
        <v>7.4962618835342072</v>
      </c>
      <c r="K383" s="48">
        <f>IF(I383&lt;='CBSA Bike Groupings'!$B$2,'CBSA Bike Groupings'!$A$2,
IF(AND(I383&lt;='CBSA Bike Groupings'!$B$3,I383&gt;'CBSA Bike Groupings'!$B$2),'CBSA Bike Groupings'!$A$3,
IF(AND(I383&lt;='CBSA Bike Groupings'!$B$4,I383&gt;'CBSA Bike Groupings'!$B$3),'CBSA Bike Groupings'!$A$4,
IF(AND(I383&lt;='CBSA Bike Groupings'!$B$5,I383&gt;'CBSA Bike Groupings'!$B$4),'CBSA Bike Groupings'!$A$5,
IF(I383&gt;'CBSA Bike Groupings'!$B$5,'CBSA Bike Groupings'!$A$6,"")))))</f>
        <v>5</v>
      </c>
      <c r="L383" s="48">
        <f>IF(J383&lt;='CBSA Walk Groupings'!$B$2,'CBSA Walk Groupings'!$A$2,
IF(AND(J383&lt;='CBSA Walk Groupings'!$B$3,J383&gt;'CBSA Walk Groupings'!$B$2),'CBSA Walk Groupings'!$A$3,
IF(AND(J383&lt;='CBSA Walk Groupings'!$B$4,J383&gt;'CBSA Walk Groupings'!$B$3),'CBSA Walk Groupings'!$A$4,
IF(AND(J383&lt;='CBSA Walk Groupings'!$B$5,J383&gt;'CBSA Walk Groupings'!$B$4),'CBSA Walk Groupings'!$A$5,
IF(J383&gt;'CBSA Walk Groupings'!$B$5,'CBSA Walk Groupings'!$A$6,"")))))</f>
        <v>5</v>
      </c>
      <c r="M383" s="72">
        <v>0</v>
      </c>
      <c r="N383" s="72">
        <v>2</v>
      </c>
    </row>
    <row r="384" spans="1:14" x14ac:dyDescent="0.25">
      <c r="A384" t="str">
        <f t="shared" si="5"/>
        <v>Chittenden County RPC_2015</v>
      </c>
      <c r="B384" t="s">
        <v>203</v>
      </c>
      <c r="C384" s="49" t="s">
        <v>204</v>
      </c>
      <c r="D384">
        <v>2015</v>
      </c>
      <c r="E384" s="45">
        <v>159723.53329509014</v>
      </c>
      <c r="F384" s="50">
        <v>87105.062043311336</v>
      </c>
      <c r="G384" s="46">
        <v>1771.982881818185</v>
      </c>
      <c r="H384" s="46">
        <v>6480.0769644550337</v>
      </c>
      <c r="I384" s="47">
        <v>2.034305286341568</v>
      </c>
      <c r="J384" s="47">
        <v>7.439380459005859</v>
      </c>
      <c r="K384" s="48">
        <f>IF(I384&lt;='CBSA Bike Groupings'!$B$2,'CBSA Bike Groupings'!$A$2,
IF(AND(I384&lt;='CBSA Bike Groupings'!$B$3,I384&gt;'CBSA Bike Groupings'!$B$2),'CBSA Bike Groupings'!$A$3,
IF(AND(I384&lt;='CBSA Bike Groupings'!$B$4,I384&gt;'CBSA Bike Groupings'!$B$3),'CBSA Bike Groupings'!$A$4,
IF(AND(I384&lt;='CBSA Bike Groupings'!$B$5,I384&gt;'CBSA Bike Groupings'!$B$4),'CBSA Bike Groupings'!$A$5,
IF(I384&gt;'CBSA Bike Groupings'!$B$5,'CBSA Bike Groupings'!$A$6,"")))))</f>
        <v>5</v>
      </c>
      <c r="L384" s="48">
        <f>IF(J384&lt;='CBSA Walk Groupings'!$B$2,'CBSA Walk Groupings'!$A$2,
IF(AND(J384&lt;='CBSA Walk Groupings'!$B$3,J384&gt;'CBSA Walk Groupings'!$B$2),'CBSA Walk Groupings'!$A$3,
IF(AND(J384&lt;='CBSA Walk Groupings'!$B$4,J384&gt;'CBSA Walk Groupings'!$B$3),'CBSA Walk Groupings'!$A$4,
IF(AND(J384&lt;='CBSA Walk Groupings'!$B$5,J384&gt;'CBSA Walk Groupings'!$B$4),'CBSA Walk Groupings'!$A$5,
IF(J384&gt;'CBSA Walk Groupings'!$B$5,'CBSA Walk Groupings'!$A$6,"")))))</f>
        <v>5</v>
      </c>
      <c r="M384" s="72">
        <v>1</v>
      </c>
      <c r="N384" s="72">
        <v>0</v>
      </c>
    </row>
    <row r="385" spans="1:14" x14ac:dyDescent="0.25">
      <c r="A385" t="str">
        <f t="shared" si="5"/>
        <v>Chittenden County RPC_2016</v>
      </c>
      <c r="B385" t="s">
        <v>203</v>
      </c>
      <c r="C385" s="49" t="s">
        <v>204</v>
      </c>
      <c r="D385">
        <v>2016</v>
      </c>
      <c r="E385" s="45">
        <v>160522.66182494443</v>
      </c>
      <c r="F385" s="50">
        <v>88029.573135155864</v>
      </c>
      <c r="G385" s="46">
        <v>1799.9836427931609</v>
      </c>
      <c r="H385" s="46">
        <v>6768.0731157866094</v>
      </c>
      <c r="I385" s="47">
        <v>2.0447488028023977</v>
      </c>
      <c r="J385" s="47">
        <v>7.688408423150336</v>
      </c>
      <c r="K385" s="48">
        <f>IF(I385&lt;='CBSA Bike Groupings'!$B$2,'CBSA Bike Groupings'!$A$2,
IF(AND(I385&lt;='CBSA Bike Groupings'!$B$3,I385&gt;'CBSA Bike Groupings'!$B$2),'CBSA Bike Groupings'!$A$3,
IF(AND(I385&lt;='CBSA Bike Groupings'!$B$4,I385&gt;'CBSA Bike Groupings'!$B$3),'CBSA Bike Groupings'!$A$4,
IF(AND(I385&lt;='CBSA Bike Groupings'!$B$5,I385&gt;'CBSA Bike Groupings'!$B$4),'CBSA Bike Groupings'!$A$5,
IF(I385&gt;'CBSA Bike Groupings'!$B$5,'CBSA Bike Groupings'!$A$6,"")))))</f>
        <v>5</v>
      </c>
      <c r="L385" s="48">
        <f>IF(J385&lt;='CBSA Walk Groupings'!$B$2,'CBSA Walk Groupings'!$A$2,
IF(AND(J385&lt;='CBSA Walk Groupings'!$B$3,J385&gt;'CBSA Walk Groupings'!$B$2),'CBSA Walk Groupings'!$A$3,
IF(AND(J385&lt;='CBSA Walk Groupings'!$B$4,J385&gt;'CBSA Walk Groupings'!$B$3),'CBSA Walk Groupings'!$A$4,
IF(AND(J385&lt;='CBSA Walk Groupings'!$B$5,J385&gt;'CBSA Walk Groupings'!$B$4),'CBSA Walk Groupings'!$A$5,
IF(J385&gt;'CBSA Walk Groupings'!$B$5,'CBSA Walk Groupings'!$A$6,"")))))</f>
        <v>5</v>
      </c>
      <c r="M385" s="72">
        <v>0</v>
      </c>
      <c r="N385" s="72">
        <v>1</v>
      </c>
    </row>
    <row r="386" spans="1:14" x14ac:dyDescent="0.25">
      <c r="A386" t="str">
        <f t="shared" si="5"/>
        <v>Chittenden County RPC_2017</v>
      </c>
      <c r="B386" t="s">
        <v>203</v>
      </c>
      <c r="C386" s="49" t="s">
        <v>204</v>
      </c>
      <c r="D386">
        <v>2017</v>
      </c>
      <c r="E386" s="45">
        <v>160997</v>
      </c>
      <c r="F386" s="50">
        <v>88320</v>
      </c>
      <c r="G386" s="46">
        <v>1659</v>
      </c>
      <c r="H386" s="46">
        <v>6859</v>
      </c>
      <c r="I386" s="47">
        <f>(G386/$F386)*100</f>
        <v>1.8783967391304348</v>
      </c>
      <c r="J386" s="47">
        <f>(H386/$F386)*100</f>
        <v>7.7660778985507246</v>
      </c>
      <c r="K386" s="48">
        <f>IF(I386&lt;='CBSA Bike Groupings'!$B$2,'CBSA Bike Groupings'!$A$2,
IF(AND(I386&lt;='CBSA Bike Groupings'!$B$3,I386&gt;'CBSA Bike Groupings'!$B$2),'CBSA Bike Groupings'!$A$3,
IF(AND(I386&lt;='CBSA Bike Groupings'!$B$4,I386&gt;'CBSA Bike Groupings'!$B$3),'CBSA Bike Groupings'!$A$4,
IF(AND(I386&lt;='CBSA Bike Groupings'!$B$5,I386&gt;'CBSA Bike Groupings'!$B$4),'CBSA Bike Groupings'!$A$5,
IF(I386&gt;'CBSA Bike Groupings'!$B$5,'CBSA Bike Groupings'!$A$6,"")))))</f>
        <v>5</v>
      </c>
      <c r="L386" s="48">
        <f>IF(J386&lt;='CBSA Walk Groupings'!$B$2,'CBSA Walk Groupings'!$A$2,
IF(AND(J386&lt;='CBSA Walk Groupings'!$B$3,J386&gt;'CBSA Walk Groupings'!$B$2),'CBSA Walk Groupings'!$A$3,
IF(AND(J386&lt;='CBSA Walk Groupings'!$B$4,J386&gt;'CBSA Walk Groupings'!$B$3),'CBSA Walk Groupings'!$A$4,
IF(AND(J386&lt;='CBSA Walk Groupings'!$B$5,J386&gt;'CBSA Walk Groupings'!$B$4),'CBSA Walk Groupings'!$A$5,
IF(J386&gt;'CBSA Walk Groupings'!$B$5,'CBSA Walk Groupings'!$A$6,"")))))</f>
        <v>5</v>
      </c>
      <c r="M386" s="72">
        <v>0</v>
      </c>
      <c r="N386" s="72">
        <v>0</v>
      </c>
    </row>
    <row r="387" spans="1:14" x14ac:dyDescent="0.25">
      <c r="A387" t="str">
        <f t="shared" ref="A387:A450" si="6">B387&amp;"_"&amp;D387</f>
        <v>Clark County-Springfield Transportation Study_2013</v>
      </c>
      <c r="B387" t="s">
        <v>205</v>
      </c>
      <c r="C387" s="49" t="s">
        <v>99</v>
      </c>
      <c r="D387">
        <v>2013</v>
      </c>
      <c r="E387" s="45">
        <v>137754.00279135612</v>
      </c>
      <c r="F387" s="50">
        <v>57263.727636950243</v>
      </c>
      <c r="G387" s="46">
        <v>135.04716917306649</v>
      </c>
      <c r="H387" s="46">
        <v>1689.0071344855683</v>
      </c>
      <c r="I387" s="47">
        <v>0.2358337026699697</v>
      </c>
      <c r="J387" s="47">
        <v>2.9495235538870368</v>
      </c>
      <c r="K387" s="48">
        <f>IF(I387&lt;='CBSA Bike Groupings'!$B$2,'CBSA Bike Groupings'!$A$2,
IF(AND(I387&lt;='CBSA Bike Groupings'!$B$3,I387&gt;'CBSA Bike Groupings'!$B$2),'CBSA Bike Groupings'!$A$3,
IF(AND(I387&lt;='CBSA Bike Groupings'!$B$4,I387&gt;'CBSA Bike Groupings'!$B$3),'CBSA Bike Groupings'!$A$4,
IF(AND(I387&lt;='CBSA Bike Groupings'!$B$5,I387&gt;'CBSA Bike Groupings'!$B$4),'CBSA Bike Groupings'!$A$5,
IF(I387&gt;'CBSA Bike Groupings'!$B$5,'CBSA Bike Groupings'!$A$6,"")))))</f>
        <v>1</v>
      </c>
      <c r="L387" s="48">
        <f>IF(J387&lt;='CBSA Walk Groupings'!$B$2,'CBSA Walk Groupings'!$A$2,
IF(AND(J387&lt;='CBSA Walk Groupings'!$B$3,J387&gt;'CBSA Walk Groupings'!$B$2),'CBSA Walk Groupings'!$A$3,
IF(AND(J387&lt;='CBSA Walk Groupings'!$B$4,J387&gt;'CBSA Walk Groupings'!$B$3),'CBSA Walk Groupings'!$A$4,
IF(AND(J387&lt;='CBSA Walk Groupings'!$B$5,J387&gt;'CBSA Walk Groupings'!$B$4),'CBSA Walk Groupings'!$A$5,
IF(J387&gt;'CBSA Walk Groupings'!$B$5,'CBSA Walk Groupings'!$A$6,"")))))</f>
        <v>4</v>
      </c>
      <c r="M387" s="72">
        <v>0</v>
      </c>
      <c r="N387" s="72">
        <v>0</v>
      </c>
    </row>
    <row r="388" spans="1:14" x14ac:dyDescent="0.25">
      <c r="A388" t="str">
        <f t="shared" si="6"/>
        <v>Clark County-Springfield Transportation Study_2014</v>
      </c>
      <c r="B388" t="s">
        <v>205</v>
      </c>
      <c r="C388" s="49" t="s">
        <v>99</v>
      </c>
      <c r="D388">
        <v>2014</v>
      </c>
      <c r="E388" s="45">
        <v>137294.86206694736</v>
      </c>
      <c r="F388" s="50">
        <v>57086.685254898686</v>
      </c>
      <c r="G388" s="46">
        <v>177.04016577267839</v>
      </c>
      <c r="H388" s="46">
        <v>1586.0834498601923</v>
      </c>
      <c r="I388" s="47">
        <v>0.31012514561350596</v>
      </c>
      <c r="J388" s="47">
        <v>2.7783772043833781</v>
      </c>
      <c r="K388" s="48">
        <f>IF(I388&lt;='CBSA Bike Groupings'!$B$2,'CBSA Bike Groupings'!$A$2,
IF(AND(I388&lt;='CBSA Bike Groupings'!$B$3,I388&gt;'CBSA Bike Groupings'!$B$2),'CBSA Bike Groupings'!$A$3,
IF(AND(I388&lt;='CBSA Bike Groupings'!$B$4,I388&gt;'CBSA Bike Groupings'!$B$3),'CBSA Bike Groupings'!$A$4,
IF(AND(I388&lt;='CBSA Bike Groupings'!$B$5,I388&gt;'CBSA Bike Groupings'!$B$4),'CBSA Bike Groupings'!$A$5,
IF(I388&gt;'CBSA Bike Groupings'!$B$5,'CBSA Bike Groupings'!$A$6,"")))))</f>
        <v>2</v>
      </c>
      <c r="L388" s="48">
        <f>IF(J388&lt;='CBSA Walk Groupings'!$B$2,'CBSA Walk Groupings'!$A$2,
IF(AND(J388&lt;='CBSA Walk Groupings'!$B$3,J388&gt;'CBSA Walk Groupings'!$B$2),'CBSA Walk Groupings'!$A$3,
IF(AND(J388&lt;='CBSA Walk Groupings'!$B$4,J388&gt;'CBSA Walk Groupings'!$B$3),'CBSA Walk Groupings'!$A$4,
IF(AND(J388&lt;='CBSA Walk Groupings'!$B$5,J388&gt;'CBSA Walk Groupings'!$B$4),'CBSA Walk Groupings'!$A$5,
IF(J388&gt;'CBSA Walk Groupings'!$B$5,'CBSA Walk Groupings'!$A$6,"")))))</f>
        <v>4</v>
      </c>
      <c r="M388" s="72">
        <v>0</v>
      </c>
      <c r="N388" s="72">
        <v>2</v>
      </c>
    </row>
    <row r="389" spans="1:14" x14ac:dyDescent="0.25">
      <c r="A389" t="str">
        <f t="shared" si="6"/>
        <v>Clark County-Springfield Transportation Study_2015</v>
      </c>
      <c r="B389" t="s">
        <v>205</v>
      </c>
      <c r="C389" s="49" t="s">
        <v>99</v>
      </c>
      <c r="D389">
        <v>2015</v>
      </c>
      <c r="E389" s="45">
        <v>136831.32904334945</v>
      </c>
      <c r="F389" s="50">
        <v>57777.497103288988</v>
      </c>
      <c r="G389" s="46">
        <v>153.0242331136788</v>
      </c>
      <c r="H389" s="46">
        <v>1530.8419646192281</v>
      </c>
      <c r="I389" s="47">
        <v>0.26485092083535045</v>
      </c>
      <c r="J389" s="47">
        <v>2.6495470405762602</v>
      </c>
      <c r="K389" s="48">
        <f>IF(I389&lt;='CBSA Bike Groupings'!$B$2,'CBSA Bike Groupings'!$A$2,
IF(AND(I389&lt;='CBSA Bike Groupings'!$B$3,I389&gt;'CBSA Bike Groupings'!$B$2),'CBSA Bike Groupings'!$A$3,
IF(AND(I389&lt;='CBSA Bike Groupings'!$B$4,I389&gt;'CBSA Bike Groupings'!$B$3),'CBSA Bike Groupings'!$A$4,
IF(AND(I389&lt;='CBSA Bike Groupings'!$B$5,I389&gt;'CBSA Bike Groupings'!$B$4),'CBSA Bike Groupings'!$A$5,
IF(I389&gt;'CBSA Bike Groupings'!$B$5,'CBSA Bike Groupings'!$A$6,"")))))</f>
        <v>2</v>
      </c>
      <c r="L389" s="48">
        <f>IF(J389&lt;='CBSA Walk Groupings'!$B$2,'CBSA Walk Groupings'!$A$2,
IF(AND(J389&lt;='CBSA Walk Groupings'!$B$3,J389&gt;'CBSA Walk Groupings'!$B$2),'CBSA Walk Groupings'!$A$3,
IF(AND(J389&lt;='CBSA Walk Groupings'!$B$4,J389&gt;'CBSA Walk Groupings'!$B$3),'CBSA Walk Groupings'!$A$4,
IF(AND(J389&lt;='CBSA Walk Groupings'!$B$5,J389&gt;'CBSA Walk Groupings'!$B$4),'CBSA Walk Groupings'!$A$5,
IF(J389&gt;'CBSA Walk Groupings'!$B$5,'CBSA Walk Groupings'!$A$6,"")))))</f>
        <v>4</v>
      </c>
      <c r="M389" s="72">
        <v>0</v>
      </c>
      <c r="N389" s="72">
        <v>4</v>
      </c>
    </row>
    <row r="390" spans="1:14" x14ac:dyDescent="0.25">
      <c r="A390" t="str">
        <f t="shared" si="6"/>
        <v>Clark County-Springfield Transportation Study_2016</v>
      </c>
      <c r="B390" t="s">
        <v>205</v>
      </c>
      <c r="C390" s="49" t="s">
        <v>99</v>
      </c>
      <c r="D390">
        <v>2016</v>
      </c>
      <c r="E390" s="45">
        <v>136181.63929589838</v>
      </c>
      <c r="F390" s="50">
        <v>58695.522169085394</v>
      </c>
      <c r="G390" s="46">
        <v>264.02525506035516</v>
      </c>
      <c r="H390" s="46">
        <v>1481.1810293517169</v>
      </c>
      <c r="I390" s="47">
        <v>0.44982180122662885</v>
      </c>
      <c r="J390" s="47">
        <v>2.5234991948531413</v>
      </c>
      <c r="K390" s="48">
        <f>IF(I390&lt;='CBSA Bike Groupings'!$B$2,'CBSA Bike Groupings'!$A$2,
IF(AND(I390&lt;='CBSA Bike Groupings'!$B$3,I390&gt;'CBSA Bike Groupings'!$B$2),'CBSA Bike Groupings'!$A$3,
IF(AND(I390&lt;='CBSA Bike Groupings'!$B$4,I390&gt;'CBSA Bike Groupings'!$B$3),'CBSA Bike Groupings'!$A$4,
IF(AND(I390&lt;='CBSA Bike Groupings'!$B$5,I390&gt;'CBSA Bike Groupings'!$B$4),'CBSA Bike Groupings'!$A$5,
IF(I390&gt;'CBSA Bike Groupings'!$B$5,'CBSA Bike Groupings'!$A$6,"")))))</f>
        <v>3</v>
      </c>
      <c r="L390" s="48">
        <f>IF(J390&lt;='CBSA Walk Groupings'!$B$2,'CBSA Walk Groupings'!$A$2,
IF(AND(J390&lt;='CBSA Walk Groupings'!$B$3,J390&gt;'CBSA Walk Groupings'!$B$2),'CBSA Walk Groupings'!$A$3,
IF(AND(J390&lt;='CBSA Walk Groupings'!$B$4,J390&gt;'CBSA Walk Groupings'!$B$3),'CBSA Walk Groupings'!$A$4,
IF(AND(J390&lt;='CBSA Walk Groupings'!$B$5,J390&gt;'CBSA Walk Groupings'!$B$4),'CBSA Walk Groupings'!$A$5,
IF(J390&gt;'CBSA Walk Groupings'!$B$5,'CBSA Walk Groupings'!$A$6,"")))))</f>
        <v>4</v>
      </c>
      <c r="M390" s="72">
        <v>0</v>
      </c>
      <c r="N390" s="72">
        <v>3</v>
      </c>
    </row>
    <row r="391" spans="1:14" x14ac:dyDescent="0.25">
      <c r="A391" t="str">
        <f t="shared" si="6"/>
        <v>Clark County-Springfield Transportation Study_2017</v>
      </c>
      <c r="B391" t="s">
        <v>205</v>
      </c>
      <c r="C391" s="49" t="s">
        <v>99</v>
      </c>
      <c r="D391">
        <v>2017</v>
      </c>
      <c r="E391" s="45">
        <v>135527</v>
      </c>
      <c r="F391" s="50">
        <v>59355</v>
      </c>
      <c r="G391" s="46">
        <v>293</v>
      </c>
      <c r="H391" s="46">
        <v>1681</v>
      </c>
      <c r="I391" s="47">
        <f>(G391/$F391)*100</f>
        <v>0.49363996293488338</v>
      </c>
      <c r="J391" s="47">
        <f>(H391/$F391)*100</f>
        <v>2.8321118692612246</v>
      </c>
      <c r="K391" s="48">
        <f>IF(I391&lt;='CBSA Bike Groupings'!$B$2,'CBSA Bike Groupings'!$A$2,
IF(AND(I391&lt;='CBSA Bike Groupings'!$B$3,I391&gt;'CBSA Bike Groupings'!$B$2),'CBSA Bike Groupings'!$A$3,
IF(AND(I391&lt;='CBSA Bike Groupings'!$B$4,I391&gt;'CBSA Bike Groupings'!$B$3),'CBSA Bike Groupings'!$A$4,
IF(AND(I391&lt;='CBSA Bike Groupings'!$B$5,I391&gt;'CBSA Bike Groupings'!$B$4),'CBSA Bike Groupings'!$A$5,
IF(I391&gt;'CBSA Bike Groupings'!$B$5,'CBSA Bike Groupings'!$A$6,"")))))</f>
        <v>3</v>
      </c>
      <c r="L391" s="48">
        <f>IF(J391&lt;='CBSA Walk Groupings'!$B$2,'CBSA Walk Groupings'!$A$2,
IF(AND(J391&lt;='CBSA Walk Groupings'!$B$3,J391&gt;'CBSA Walk Groupings'!$B$2),'CBSA Walk Groupings'!$A$3,
IF(AND(J391&lt;='CBSA Walk Groupings'!$B$4,J391&gt;'CBSA Walk Groupings'!$B$3),'CBSA Walk Groupings'!$A$4,
IF(AND(J391&lt;='CBSA Walk Groupings'!$B$5,J391&gt;'CBSA Walk Groupings'!$B$4),'CBSA Walk Groupings'!$A$5,
IF(J391&gt;'CBSA Walk Groupings'!$B$5,'CBSA Walk Groupings'!$A$6,"")))))</f>
        <v>4</v>
      </c>
      <c r="M391" s="72">
        <v>1</v>
      </c>
      <c r="N391" s="72">
        <v>1</v>
      </c>
    </row>
    <row r="392" spans="1:14" x14ac:dyDescent="0.25">
      <c r="A392" t="str">
        <f t="shared" si="6"/>
        <v>Clarksville Urbanized Area MPO_2013</v>
      </c>
      <c r="B392" t="s">
        <v>206</v>
      </c>
      <c r="C392" s="49" t="s">
        <v>157</v>
      </c>
      <c r="D392">
        <v>2013</v>
      </c>
      <c r="E392" s="45">
        <v>199369.80628202899</v>
      </c>
      <c r="F392" s="50">
        <v>88166.355396404775</v>
      </c>
      <c r="G392" s="46">
        <v>77.538473725665995</v>
      </c>
      <c r="H392" s="46">
        <v>3090.8065318483909</v>
      </c>
      <c r="I392" s="47">
        <v>8.7945649309246407E-2</v>
      </c>
      <c r="J392" s="47">
        <v>3.5056530554674907</v>
      </c>
      <c r="K392" s="48">
        <f>IF(I392&lt;='CBSA Bike Groupings'!$B$2,'CBSA Bike Groupings'!$A$2,
IF(AND(I392&lt;='CBSA Bike Groupings'!$B$3,I392&gt;'CBSA Bike Groupings'!$B$2),'CBSA Bike Groupings'!$A$3,
IF(AND(I392&lt;='CBSA Bike Groupings'!$B$4,I392&gt;'CBSA Bike Groupings'!$B$3),'CBSA Bike Groupings'!$A$4,
IF(AND(I392&lt;='CBSA Bike Groupings'!$B$5,I392&gt;'CBSA Bike Groupings'!$B$4),'CBSA Bike Groupings'!$A$5,
IF(I392&gt;'CBSA Bike Groupings'!$B$5,'CBSA Bike Groupings'!$A$6,"")))))</f>
        <v>1</v>
      </c>
      <c r="L392" s="48">
        <f>IF(J392&lt;='CBSA Walk Groupings'!$B$2,'CBSA Walk Groupings'!$A$2,
IF(AND(J392&lt;='CBSA Walk Groupings'!$B$3,J392&gt;'CBSA Walk Groupings'!$B$2),'CBSA Walk Groupings'!$A$3,
IF(AND(J392&lt;='CBSA Walk Groupings'!$B$4,J392&gt;'CBSA Walk Groupings'!$B$3),'CBSA Walk Groupings'!$A$4,
IF(AND(J392&lt;='CBSA Walk Groupings'!$B$5,J392&gt;'CBSA Walk Groupings'!$B$4),'CBSA Walk Groupings'!$A$5,
IF(J392&gt;'CBSA Walk Groupings'!$B$5,'CBSA Walk Groupings'!$A$6,"")))))</f>
        <v>5</v>
      </c>
      <c r="M392" s="72">
        <v>0</v>
      </c>
      <c r="N392" s="72">
        <v>3</v>
      </c>
    </row>
    <row r="393" spans="1:14" x14ac:dyDescent="0.25">
      <c r="A393" t="str">
        <f t="shared" si="6"/>
        <v>Clarksville Urbanized Area MPO_2014</v>
      </c>
      <c r="B393" t="s">
        <v>206</v>
      </c>
      <c r="C393" s="49" t="s">
        <v>157</v>
      </c>
      <c r="D393">
        <v>2014</v>
      </c>
      <c r="E393" s="45">
        <v>203818.63941745425</v>
      </c>
      <c r="F393" s="50">
        <v>89262.451561537979</v>
      </c>
      <c r="G393" s="46">
        <v>76.055954581256998</v>
      </c>
      <c r="H393" s="46">
        <v>3232.846564245674</v>
      </c>
      <c r="I393" s="47">
        <v>8.5204868621408691E-2</v>
      </c>
      <c r="J393" s="47">
        <v>3.6217317670430926</v>
      </c>
      <c r="K393" s="48">
        <f>IF(I393&lt;='CBSA Bike Groupings'!$B$2,'CBSA Bike Groupings'!$A$2,
IF(AND(I393&lt;='CBSA Bike Groupings'!$B$3,I393&gt;'CBSA Bike Groupings'!$B$2),'CBSA Bike Groupings'!$A$3,
IF(AND(I393&lt;='CBSA Bike Groupings'!$B$4,I393&gt;'CBSA Bike Groupings'!$B$3),'CBSA Bike Groupings'!$A$4,
IF(AND(I393&lt;='CBSA Bike Groupings'!$B$5,I393&gt;'CBSA Bike Groupings'!$B$4),'CBSA Bike Groupings'!$A$5,
IF(I393&gt;'CBSA Bike Groupings'!$B$5,'CBSA Bike Groupings'!$A$6,"")))))</f>
        <v>1</v>
      </c>
      <c r="L393" s="48">
        <f>IF(J393&lt;='CBSA Walk Groupings'!$B$2,'CBSA Walk Groupings'!$A$2,
IF(AND(J393&lt;='CBSA Walk Groupings'!$B$3,J393&gt;'CBSA Walk Groupings'!$B$2),'CBSA Walk Groupings'!$A$3,
IF(AND(J393&lt;='CBSA Walk Groupings'!$B$4,J393&gt;'CBSA Walk Groupings'!$B$3),'CBSA Walk Groupings'!$A$4,
IF(AND(J393&lt;='CBSA Walk Groupings'!$B$5,J393&gt;'CBSA Walk Groupings'!$B$4),'CBSA Walk Groupings'!$A$5,
IF(J393&gt;'CBSA Walk Groupings'!$B$5,'CBSA Walk Groupings'!$A$6,"")))))</f>
        <v>5</v>
      </c>
      <c r="M393" s="72">
        <v>1</v>
      </c>
      <c r="N393" s="72">
        <v>3</v>
      </c>
    </row>
    <row r="394" spans="1:14" x14ac:dyDescent="0.25">
      <c r="A394" t="str">
        <f t="shared" si="6"/>
        <v>Clarksville Urbanized Area MPO_2015</v>
      </c>
      <c r="B394" t="s">
        <v>206</v>
      </c>
      <c r="C394" s="49" t="s">
        <v>157</v>
      </c>
      <c r="D394">
        <v>2015</v>
      </c>
      <c r="E394" s="45">
        <v>208103.20275919201</v>
      </c>
      <c r="F394" s="50">
        <v>93257.27877241536</v>
      </c>
      <c r="G394" s="46">
        <v>60</v>
      </c>
      <c r="H394" s="46">
        <v>4176.9563282429517</v>
      </c>
      <c r="I394" s="47">
        <v>6.4338141526114792E-2</v>
      </c>
      <c r="J394" s="47">
        <v>4.4789601232482639</v>
      </c>
      <c r="K394" s="48">
        <f>IF(I394&lt;='CBSA Bike Groupings'!$B$2,'CBSA Bike Groupings'!$A$2,
IF(AND(I394&lt;='CBSA Bike Groupings'!$B$3,I394&gt;'CBSA Bike Groupings'!$B$2),'CBSA Bike Groupings'!$A$3,
IF(AND(I394&lt;='CBSA Bike Groupings'!$B$4,I394&gt;'CBSA Bike Groupings'!$B$3),'CBSA Bike Groupings'!$A$4,
IF(AND(I394&lt;='CBSA Bike Groupings'!$B$5,I394&gt;'CBSA Bike Groupings'!$B$4),'CBSA Bike Groupings'!$A$5,
IF(I394&gt;'CBSA Bike Groupings'!$B$5,'CBSA Bike Groupings'!$A$6,"")))))</f>
        <v>1</v>
      </c>
      <c r="L394" s="48">
        <f>IF(J394&lt;='CBSA Walk Groupings'!$B$2,'CBSA Walk Groupings'!$A$2,
IF(AND(J394&lt;='CBSA Walk Groupings'!$B$3,J394&gt;'CBSA Walk Groupings'!$B$2),'CBSA Walk Groupings'!$A$3,
IF(AND(J394&lt;='CBSA Walk Groupings'!$B$4,J394&gt;'CBSA Walk Groupings'!$B$3),'CBSA Walk Groupings'!$A$4,
IF(AND(J394&lt;='CBSA Walk Groupings'!$B$5,J394&gt;'CBSA Walk Groupings'!$B$4),'CBSA Walk Groupings'!$A$5,
IF(J394&gt;'CBSA Walk Groupings'!$B$5,'CBSA Walk Groupings'!$A$6,"")))))</f>
        <v>5</v>
      </c>
      <c r="M394" s="72">
        <v>0</v>
      </c>
      <c r="N394" s="72">
        <v>2</v>
      </c>
    </row>
    <row r="395" spans="1:14" x14ac:dyDescent="0.25">
      <c r="A395" t="str">
        <f t="shared" si="6"/>
        <v>Clarksville Urbanized Area MPO_2016</v>
      </c>
      <c r="B395" t="s">
        <v>206</v>
      </c>
      <c r="C395" s="49" t="s">
        <v>157</v>
      </c>
      <c r="D395">
        <v>2016</v>
      </c>
      <c r="E395" s="45">
        <v>211975.60942502553</v>
      </c>
      <c r="F395" s="50">
        <v>96816.517749800361</v>
      </c>
      <c r="G395" s="46">
        <v>53</v>
      </c>
      <c r="H395" s="46">
        <v>4355.4991556529449</v>
      </c>
      <c r="I395" s="47">
        <v>5.4742724931468929E-2</v>
      </c>
      <c r="J395" s="47">
        <v>4.498714947493478</v>
      </c>
      <c r="K395" s="48">
        <f>IF(I395&lt;='CBSA Bike Groupings'!$B$2,'CBSA Bike Groupings'!$A$2,
IF(AND(I395&lt;='CBSA Bike Groupings'!$B$3,I395&gt;'CBSA Bike Groupings'!$B$2),'CBSA Bike Groupings'!$A$3,
IF(AND(I395&lt;='CBSA Bike Groupings'!$B$4,I395&gt;'CBSA Bike Groupings'!$B$3),'CBSA Bike Groupings'!$A$4,
IF(AND(I395&lt;='CBSA Bike Groupings'!$B$5,I395&gt;'CBSA Bike Groupings'!$B$4),'CBSA Bike Groupings'!$A$5,
IF(I395&gt;'CBSA Bike Groupings'!$B$5,'CBSA Bike Groupings'!$A$6,"")))))</f>
        <v>1</v>
      </c>
      <c r="L395" s="48">
        <f>IF(J395&lt;='CBSA Walk Groupings'!$B$2,'CBSA Walk Groupings'!$A$2,
IF(AND(J395&lt;='CBSA Walk Groupings'!$B$3,J395&gt;'CBSA Walk Groupings'!$B$2),'CBSA Walk Groupings'!$A$3,
IF(AND(J395&lt;='CBSA Walk Groupings'!$B$4,J395&gt;'CBSA Walk Groupings'!$B$3),'CBSA Walk Groupings'!$A$4,
IF(AND(J395&lt;='CBSA Walk Groupings'!$B$5,J395&gt;'CBSA Walk Groupings'!$B$4),'CBSA Walk Groupings'!$A$5,
IF(J395&gt;'CBSA Walk Groupings'!$B$5,'CBSA Walk Groupings'!$A$6,"")))))</f>
        <v>5</v>
      </c>
      <c r="M395" s="72">
        <v>0</v>
      </c>
      <c r="N395" s="72">
        <v>3</v>
      </c>
    </row>
    <row r="396" spans="1:14" x14ac:dyDescent="0.25">
      <c r="A396" t="str">
        <f t="shared" si="6"/>
        <v>Clarksville Urbanized Area MPO_2017</v>
      </c>
      <c r="B396" t="s">
        <v>206</v>
      </c>
      <c r="C396" s="49" t="s">
        <v>157</v>
      </c>
      <c r="D396">
        <v>2017</v>
      </c>
      <c r="E396" s="45">
        <v>213943</v>
      </c>
      <c r="F396" s="50">
        <v>100051</v>
      </c>
      <c r="G396" s="46">
        <v>44</v>
      </c>
      <c r="H396" s="46">
        <v>3803</v>
      </c>
      <c r="I396" s="47">
        <f>(G396/$F396)*100</f>
        <v>4.3977571438566329E-2</v>
      </c>
      <c r="J396" s="47">
        <f>(H396/$F396)*100</f>
        <v>3.8010614586560854</v>
      </c>
      <c r="K396" s="48">
        <f>IF(I396&lt;='CBSA Bike Groupings'!$B$2,'CBSA Bike Groupings'!$A$2,
IF(AND(I396&lt;='CBSA Bike Groupings'!$B$3,I396&gt;'CBSA Bike Groupings'!$B$2),'CBSA Bike Groupings'!$A$3,
IF(AND(I396&lt;='CBSA Bike Groupings'!$B$4,I396&gt;'CBSA Bike Groupings'!$B$3),'CBSA Bike Groupings'!$A$4,
IF(AND(I396&lt;='CBSA Bike Groupings'!$B$5,I396&gt;'CBSA Bike Groupings'!$B$4),'CBSA Bike Groupings'!$A$5,
IF(I396&gt;'CBSA Bike Groupings'!$B$5,'CBSA Bike Groupings'!$A$6,"")))))</f>
        <v>1</v>
      </c>
      <c r="L396" s="48">
        <f>IF(J396&lt;='CBSA Walk Groupings'!$B$2,'CBSA Walk Groupings'!$A$2,
IF(AND(J396&lt;='CBSA Walk Groupings'!$B$3,J396&gt;'CBSA Walk Groupings'!$B$2),'CBSA Walk Groupings'!$A$3,
IF(AND(J396&lt;='CBSA Walk Groupings'!$B$4,J396&gt;'CBSA Walk Groupings'!$B$3),'CBSA Walk Groupings'!$A$4,
IF(AND(J396&lt;='CBSA Walk Groupings'!$B$5,J396&gt;'CBSA Walk Groupings'!$B$4),'CBSA Walk Groupings'!$A$5,
IF(J396&gt;'CBSA Walk Groupings'!$B$5,'CBSA Walk Groupings'!$A$6,"")))))</f>
        <v>5</v>
      </c>
      <c r="M396" s="72">
        <v>0</v>
      </c>
      <c r="N396" s="72">
        <v>2</v>
      </c>
    </row>
    <row r="397" spans="1:14" x14ac:dyDescent="0.25">
      <c r="A397" t="str">
        <f t="shared" si="6"/>
        <v>Cleveland Area MPO_2013</v>
      </c>
      <c r="B397" t="s">
        <v>207</v>
      </c>
      <c r="C397" s="49" t="s">
        <v>157</v>
      </c>
      <c r="D397">
        <v>2013</v>
      </c>
      <c r="E397" s="45">
        <v>77527.77438460938</v>
      </c>
      <c r="F397" s="50">
        <v>32151.039865846709</v>
      </c>
      <c r="G397" s="46">
        <v>65</v>
      </c>
      <c r="H397" s="46">
        <v>657.90246770679755</v>
      </c>
      <c r="I397" s="47">
        <v>0.20217075488450365</v>
      </c>
      <c r="J397" s="47">
        <v>2.046286746717862</v>
      </c>
      <c r="K397" s="48">
        <f>IF(I397&lt;='CBSA Bike Groupings'!$B$2,'CBSA Bike Groupings'!$A$2,
IF(AND(I397&lt;='CBSA Bike Groupings'!$B$3,I397&gt;'CBSA Bike Groupings'!$B$2),'CBSA Bike Groupings'!$A$3,
IF(AND(I397&lt;='CBSA Bike Groupings'!$B$4,I397&gt;'CBSA Bike Groupings'!$B$3),'CBSA Bike Groupings'!$A$4,
IF(AND(I397&lt;='CBSA Bike Groupings'!$B$5,I397&gt;'CBSA Bike Groupings'!$B$4),'CBSA Bike Groupings'!$A$5,
IF(I397&gt;'CBSA Bike Groupings'!$B$5,'CBSA Bike Groupings'!$A$6,"")))))</f>
        <v>1</v>
      </c>
      <c r="L397" s="48">
        <f>IF(J397&lt;='CBSA Walk Groupings'!$B$2,'CBSA Walk Groupings'!$A$2,
IF(AND(J397&lt;='CBSA Walk Groupings'!$B$3,J397&gt;'CBSA Walk Groupings'!$B$2),'CBSA Walk Groupings'!$A$3,
IF(AND(J397&lt;='CBSA Walk Groupings'!$B$4,J397&gt;'CBSA Walk Groupings'!$B$3),'CBSA Walk Groupings'!$A$4,
IF(AND(J397&lt;='CBSA Walk Groupings'!$B$5,J397&gt;'CBSA Walk Groupings'!$B$4),'CBSA Walk Groupings'!$A$5,
IF(J397&gt;'CBSA Walk Groupings'!$B$5,'CBSA Walk Groupings'!$A$6,"")))))</f>
        <v>3</v>
      </c>
      <c r="M397" s="72">
        <v>0</v>
      </c>
      <c r="N397" s="72">
        <v>0</v>
      </c>
    </row>
    <row r="398" spans="1:14" x14ac:dyDescent="0.25">
      <c r="A398" t="str">
        <f t="shared" si="6"/>
        <v>Cleveland Area MPO_2014</v>
      </c>
      <c r="B398" t="s">
        <v>207</v>
      </c>
      <c r="C398" s="49" t="s">
        <v>157</v>
      </c>
      <c r="D398">
        <v>2014</v>
      </c>
      <c r="E398" s="45">
        <v>78214.694713318022</v>
      </c>
      <c r="F398" s="50">
        <v>32795.9182606553</v>
      </c>
      <c r="G398" s="46">
        <v>78.649576178260006</v>
      </c>
      <c r="H398" s="46">
        <v>878.722645090279</v>
      </c>
      <c r="I398" s="47">
        <v>0.23981513660684584</v>
      </c>
      <c r="J398" s="47">
        <v>2.6793658836028613</v>
      </c>
      <c r="K398" s="48">
        <f>IF(I398&lt;='CBSA Bike Groupings'!$B$2,'CBSA Bike Groupings'!$A$2,
IF(AND(I398&lt;='CBSA Bike Groupings'!$B$3,I398&gt;'CBSA Bike Groupings'!$B$2),'CBSA Bike Groupings'!$A$3,
IF(AND(I398&lt;='CBSA Bike Groupings'!$B$4,I398&gt;'CBSA Bike Groupings'!$B$3),'CBSA Bike Groupings'!$A$4,
IF(AND(I398&lt;='CBSA Bike Groupings'!$B$5,I398&gt;'CBSA Bike Groupings'!$B$4),'CBSA Bike Groupings'!$A$5,
IF(I398&gt;'CBSA Bike Groupings'!$B$5,'CBSA Bike Groupings'!$A$6,"")))))</f>
        <v>2</v>
      </c>
      <c r="L398" s="48">
        <f>IF(J398&lt;='CBSA Walk Groupings'!$B$2,'CBSA Walk Groupings'!$A$2,
IF(AND(J398&lt;='CBSA Walk Groupings'!$B$3,J398&gt;'CBSA Walk Groupings'!$B$2),'CBSA Walk Groupings'!$A$3,
IF(AND(J398&lt;='CBSA Walk Groupings'!$B$4,J398&gt;'CBSA Walk Groupings'!$B$3),'CBSA Walk Groupings'!$A$4,
IF(AND(J398&lt;='CBSA Walk Groupings'!$B$5,J398&gt;'CBSA Walk Groupings'!$B$4),'CBSA Walk Groupings'!$A$5,
IF(J398&gt;'CBSA Walk Groupings'!$B$5,'CBSA Walk Groupings'!$A$6,"")))))</f>
        <v>4</v>
      </c>
      <c r="M398" s="72">
        <v>0</v>
      </c>
      <c r="N398" s="72">
        <v>0</v>
      </c>
    </row>
    <row r="399" spans="1:14" x14ac:dyDescent="0.25">
      <c r="A399" t="str">
        <f t="shared" si="6"/>
        <v>Cleveland Area MPO_2015</v>
      </c>
      <c r="B399" t="s">
        <v>207</v>
      </c>
      <c r="C399" s="49" t="s">
        <v>157</v>
      </c>
      <c r="D399">
        <v>2015</v>
      </c>
      <c r="E399" s="45">
        <v>78877.854561545377</v>
      </c>
      <c r="F399" s="50">
        <v>32964.923318450048</v>
      </c>
      <c r="G399" s="46">
        <v>8.8163326139070008</v>
      </c>
      <c r="H399" s="46">
        <v>1021.1145615123503</v>
      </c>
      <c r="I399" s="47">
        <v>2.6744587053149953E-2</v>
      </c>
      <c r="J399" s="47">
        <v>3.0975790589533858</v>
      </c>
      <c r="K399" s="48">
        <f>IF(I399&lt;='CBSA Bike Groupings'!$B$2,'CBSA Bike Groupings'!$A$2,
IF(AND(I399&lt;='CBSA Bike Groupings'!$B$3,I399&gt;'CBSA Bike Groupings'!$B$2),'CBSA Bike Groupings'!$A$3,
IF(AND(I399&lt;='CBSA Bike Groupings'!$B$4,I399&gt;'CBSA Bike Groupings'!$B$3),'CBSA Bike Groupings'!$A$4,
IF(AND(I399&lt;='CBSA Bike Groupings'!$B$5,I399&gt;'CBSA Bike Groupings'!$B$4),'CBSA Bike Groupings'!$A$5,
IF(I399&gt;'CBSA Bike Groupings'!$B$5,'CBSA Bike Groupings'!$A$6,"")))))</f>
        <v>1</v>
      </c>
      <c r="L399" s="48">
        <f>IF(J399&lt;='CBSA Walk Groupings'!$B$2,'CBSA Walk Groupings'!$A$2,
IF(AND(J399&lt;='CBSA Walk Groupings'!$B$3,J399&gt;'CBSA Walk Groupings'!$B$2),'CBSA Walk Groupings'!$A$3,
IF(AND(J399&lt;='CBSA Walk Groupings'!$B$4,J399&gt;'CBSA Walk Groupings'!$B$3),'CBSA Walk Groupings'!$A$4,
IF(AND(J399&lt;='CBSA Walk Groupings'!$B$5,J399&gt;'CBSA Walk Groupings'!$B$4),'CBSA Walk Groupings'!$A$5,
IF(J399&gt;'CBSA Walk Groupings'!$B$5,'CBSA Walk Groupings'!$A$6,"")))))</f>
        <v>4</v>
      </c>
      <c r="M399" s="72">
        <v>0</v>
      </c>
      <c r="N399" s="72">
        <v>2</v>
      </c>
    </row>
    <row r="400" spans="1:14" x14ac:dyDescent="0.25">
      <c r="A400" t="str">
        <f t="shared" si="6"/>
        <v>Cleveland Area MPO_2016</v>
      </c>
      <c r="B400" t="s">
        <v>207</v>
      </c>
      <c r="C400" s="49" t="s">
        <v>157</v>
      </c>
      <c r="D400">
        <v>2016</v>
      </c>
      <c r="E400" s="45">
        <v>79666.156428672999</v>
      </c>
      <c r="F400" s="50">
        <v>33735.472301272493</v>
      </c>
      <c r="G400" s="46">
        <v>25.245673559392003</v>
      </c>
      <c r="H400" s="46">
        <v>906.5556766463842</v>
      </c>
      <c r="I400" s="47">
        <v>7.4834208141321149E-2</v>
      </c>
      <c r="J400" s="47">
        <v>2.6872476203992233</v>
      </c>
      <c r="K400" s="48">
        <f>IF(I400&lt;='CBSA Bike Groupings'!$B$2,'CBSA Bike Groupings'!$A$2,
IF(AND(I400&lt;='CBSA Bike Groupings'!$B$3,I400&gt;'CBSA Bike Groupings'!$B$2),'CBSA Bike Groupings'!$A$3,
IF(AND(I400&lt;='CBSA Bike Groupings'!$B$4,I400&gt;'CBSA Bike Groupings'!$B$3),'CBSA Bike Groupings'!$A$4,
IF(AND(I400&lt;='CBSA Bike Groupings'!$B$5,I400&gt;'CBSA Bike Groupings'!$B$4),'CBSA Bike Groupings'!$A$5,
IF(I400&gt;'CBSA Bike Groupings'!$B$5,'CBSA Bike Groupings'!$A$6,"")))))</f>
        <v>1</v>
      </c>
      <c r="L400" s="48">
        <f>IF(J400&lt;='CBSA Walk Groupings'!$B$2,'CBSA Walk Groupings'!$A$2,
IF(AND(J400&lt;='CBSA Walk Groupings'!$B$3,J400&gt;'CBSA Walk Groupings'!$B$2),'CBSA Walk Groupings'!$A$3,
IF(AND(J400&lt;='CBSA Walk Groupings'!$B$4,J400&gt;'CBSA Walk Groupings'!$B$3),'CBSA Walk Groupings'!$A$4,
IF(AND(J400&lt;='CBSA Walk Groupings'!$B$5,J400&gt;'CBSA Walk Groupings'!$B$4),'CBSA Walk Groupings'!$A$5,
IF(J400&gt;'CBSA Walk Groupings'!$B$5,'CBSA Walk Groupings'!$A$6,"")))))</f>
        <v>4</v>
      </c>
      <c r="M400" s="72">
        <v>0</v>
      </c>
      <c r="N400" s="72">
        <v>1</v>
      </c>
    </row>
    <row r="401" spans="1:14" x14ac:dyDescent="0.25">
      <c r="A401" t="str">
        <f t="shared" si="6"/>
        <v>Cleveland Area MPO_2017</v>
      </c>
      <c r="B401" t="s">
        <v>207</v>
      </c>
      <c r="C401" s="49" t="s">
        <v>157</v>
      </c>
      <c r="D401">
        <v>2017</v>
      </c>
      <c r="E401" s="45">
        <v>80285</v>
      </c>
      <c r="F401" s="50">
        <v>34793</v>
      </c>
      <c r="G401" s="46">
        <v>25</v>
      </c>
      <c r="H401" s="46">
        <v>977</v>
      </c>
      <c r="I401" s="47">
        <f>(G401/$F401)*100</f>
        <v>7.1853533756790156E-2</v>
      </c>
      <c r="J401" s="47">
        <f>(H401/$F401)*100</f>
        <v>2.8080360992153595</v>
      </c>
      <c r="K401" s="48">
        <f>IF(I401&lt;='CBSA Bike Groupings'!$B$2,'CBSA Bike Groupings'!$A$2,
IF(AND(I401&lt;='CBSA Bike Groupings'!$B$3,I401&gt;'CBSA Bike Groupings'!$B$2),'CBSA Bike Groupings'!$A$3,
IF(AND(I401&lt;='CBSA Bike Groupings'!$B$4,I401&gt;'CBSA Bike Groupings'!$B$3),'CBSA Bike Groupings'!$A$4,
IF(AND(I401&lt;='CBSA Bike Groupings'!$B$5,I401&gt;'CBSA Bike Groupings'!$B$4),'CBSA Bike Groupings'!$A$5,
IF(I401&gt;'CBSA Bike Groupings'!$B$5,'CBSA Bike Groupings'!$A$6,"")))))</f>
        <v>1</v>
      </c>
      <c r="L401" s="48">
        <f>IF(J401&lt;='CBSA Walk Groupings'!$B$2,'CBSA Walk Groupings'!$A$2,
IF(AND(J401&lt;='CBSA Walk Groupings'!$B$3,J401&gt;'CBSA Walk Groupings'!$B$2),'CBSA Walk Groupings'!$A$3,
IF(AND(J401&lt;='CBSA Walk Groupings'!$B$4,J401&gt;'CBSA Walk Groupings'!$B$3),'CBSA Walk Groupings'!$A$4,
IF(AND(J401&lt;='CBSA Walk Groupings'!$B$5,J401&gt;'CBSA Walk Groupings'!$B$4),'CBSA Walk Groupings'!$A$5,
IF(J401&gt;'CBSA Walk Groupings'!$B$5,'CBSA Walk Groupings'!$A$6,"")))))</f>
        <v>4</v>
      </c>
      <c r="M401" s="72">
        <v>0</v>
      </c>
      <c r="N401" s="72">
        <v>1</v>
      </c>
    </row>
    <row r="402" spans="1:14" x14ac:dyDescent="0.25">
      <c r="A402" t="str">
        <f t="shared" si="6"/>
        <v>Coastal Region MPO_2013</v>
      </c>
      <c r="B402" t="s">
        <v>208</v>
      </c>
      <c r="C402" s="49" t="s">
        <v>123</v>
      </c>
      <c r="D402">
        <v>2013</v>
      </c>
      <c r="E402" s="45">
        <v>267461.23997033492</v>
      </c>
      <c r="F402" s="50">
        <v>117988.08584810379</v>
      </c>
      <c r="G402" s="46">
        <v>895.27544048220511</v>
      </c>
      <c r="H402" s="46">
        <v>2572.7947444101133</v>
      </c>
      <c r="I402" s="47">
        <v>0.75878461290979005</v>
      </c>
      <c r="J402" s="47">
        <v>2.1805546940750387</v>
      </c>
      <c r="K402" s="48">
        <f>IF(I402&lt;='CBSA Bike Groupings'!$B$2,'CBSA Bike Groupings'!$A$2,
IF(AND(I402&lt;='CBSA Bike Groupings'!$B$3,I402&gt;'CBSA Bike Groupings'!$B$2),'CBSA Bike Groupings'!$A$3,
IF(AND(I402&lt;='CBSA Bike Groupings'!$B$4,I402&gt;'CBSA Bike Groupings'!$B$3),'CBSA Bike Groupings'!$A$4,
IF(AND(I402&lt;='CBSA Bike Groupings'!$B$5,I402&gt;'CBSA Bike Groupings'!$B$4),'CBSA Bike Groupings'!$A$5,
IF(I402&gt;'CBSA Bike Groupings'!$B$5,'CBSA Bike Groupings'!$A$6,"")))))</f>
        <v>4</v>
      </c>
      <c r="L402" s="48">
        <f>IF(J402&lt;='CBSA Walk Groupings'!$B$2,'CBSA Walk Groupings'!$A$2,
IF(AND(J402&lt;='CBSA Walk Groupings'!$B$3,J402&gt;'CBSA Walk Groupings'!$B$2),'CBSA Walk Groupings'!$A$3,
IF(AND(J402&lt;='CBSA Walk Groupings'!$B$4,J402&gt;'CBSA Walk Groupings'!$B$3),'CBSA Walk Groupings'!$A$4,
IF(AND(J402&lt;='CBSA Walk Groupings'!$B$5,J402&gt;'CBSA Walk Groupings'!$B$4),'CBSA Walk Groupings'!$A$5,
IF(J402&gt;'CBSA Walk Groupings'!$B$5,'CBSA Walk Groupings'!$A$6,"")))))</f>
        <v>3</v>
      </c>
      <c r="M402" s="72">
        <v>0</v>
      </c>
      <c r="N402" s="72">
        <v>7</v>
      </c>
    </row>
    <row r="403" spans="1:14" x14ac:dyDescent="0.25">
      <c r="A403" t="str">
        <f t="shared" si="6"/>
        <v>Coastal Region MPO_2014</v>
      </c>
      <c r="B403" t="s">
        <v>208</v>
      </c>
      <c r="C403" s="49" t="s">
        <v>123</v>
      </c>
      <c r="D403">
        <v>2014</v>
      </c>
      <c r="E403" s="45">
        <v>271616.23802645697</v>
      </c>
      <c r="F403" s="50">
        <v>121190.37749001599</v>
      </c>
      <c r="G403" s="46">
        <v>1054.4354876558416</v>
      </c>
      <c r="H403" s="46">
        <v>2982.5259732420609</v>
      </c>
      <c r="I403" s="47">
        <v>0.87006535460516166</v>
      </c>
      <c r="J403" s="47">
        <v>2.4610254007070567</v>
      </c>
      <c r="K403" s="48">
        <f>IF(I403&lt;='CBSA Bike Groupings'!$B$2,'CBSA Bike Groupings'!$A$2,
IF(AND(I403&lt;='CBSA Bike Groupings'!$B$3,I403&gt;'CBSA Bike Groupings'!$B$2),'CBSA Bike Groupings'!$A$3,
IF(AND(I403&lt;='CBSA Bike Groupings'!$B$4,I403&gt;'CBSA Bike Groupings'!$B$3),'CBSA Bike Groupings'!$A$4,
IF(AND(I403&lt;='CBSA Bike Groupings'!$B$5,I403&gt;'CBSA Bike Groupings'!$B$4),'CBSA Bike Groupings'!$A$5,
IF(I403&gt;'CBSA Bike Groupings'!$B$5,'CBSA Bike Groupings'!$A$6,"")))))</f>
        <v>5</v>
      </c>
      <c r="L403" s="48">
        <f>IF(J403&lt;='CBSA Walk Groupings'!$B$2,'CBSA Walk Groupings'!$A$2,
IF(AND(J403&lt;='CBSA Walk Groupings'!$B$3,J403&gt;'CBSA Walk Groupings'!$B$2),'CBSA Walk Groupings'!$A$3,
IF(AND(J403&lt;='CBSA Walk Groupings'!$B$4,J403&gt;'CBSA Walk Groupings'!$B$3),'CBSA Walk Groupings'!$A$4,
IF(AND(J403&lt;='CBSA Walk Groupings'!$B$5,J403&gt;'CBSA Walk Groupings'!$B$4),'CBSA Walk Groupings'!$A$5,
IF(J403&gt;'CBSA Walk Groupings'!$B$5,'CBSA Walk Groupings'!$A$6,"")))))</f>
        <v>4</v>
      </c>
      <c r="M403" s="72">
        <v>2</v>
      </c>
      <c r="N403" s="72">
        <v>4</v>
      </c>
    </row>
    <row r="404" spans="1:14" x14ac:dyDescent="0.25">
      <c r="A404" t="str">
        <f t="shared" si="6"/>
        <v>Coastal Region MPO_2015</v>
      </c>
      <c r="B404" t="s">
        <v>208</v>
      </c>
      <c r="C404" s="49" t="s">
        <v>123</v>
      </c>
      <c r="D404">
        <v>2015</v>
      </c>
      <c r="E404" s="45">
        <v>275631.39255553851</v>
      </c>
      <c r="F404" s="50">
        <v>124196.84898301125</v>
      </c>
      <c r="G404" s="46">
        <v>1342.1005144026337</v>
      </c>
      <c r="H404" s="46">
        <v>3017.7883573010772</v>
      </c>
      <c r="I404" s="47">
        <v>1.0806236433471981</v>
      </c>
      <c r="J404" s="47">
        <v>2.4298429324192252</v>
      </c>
      <c r="K404" s="48">
        <f>IF(I404&lt;='CBSA Bike Groupings'!$B$2,'CBSA Bike Groupings'!$A$2,
IF(AND(I404&lt;='CBSA Bike Groupings'!$B$3,I404&gt;'CBSA Bike Groupings'!$B$2),'CBSA Bike Groupings'!$A$3,
IF(AND(I404&lt;='CBSA Bike Groupings'!$B$4,I404&gt;'CBSA Bike Groupings'!$B$3),'CBSA Bike Groupings'!$A$4,
IF(AND(I404&lt;='CBSA Bike Groupings'!$B$5,I404&gt;'CBSA Bike Groupings'!$B$4),'CBSA Bike Groupings'!$A$5,
IF(I404&gt;'CBSA Bike Groupings'!$B$5,'CBSA Bike Groupings'!$A$6,"")))))</f>
        <v>5</v>
      </c>
      <c r="L404" s="48">
        <f>IF(J404&lt;='CBSA Walk Groupings'!$B$2,'CBSA Walk Groupings'!$A$2,
IF(AND(J404&lt;='CBSA Walk Groupings'!$B$3,J404&gt;'CBSA Walk Groupings'!$B$2),'CBSA Walk Groupings'!$A$3,
IF(AND(J404&lt;='CBSA Walk Groupings'!$B$4,J404&gt;'CBSA Walk Groupings'!$B$3),'CBSA Walk Groupings'!$A$4,
IF(AND(J404&lt;='CBSA Walk Groupings'!$B$5,J404&gt;'CBSA Walk Groupings'!$B$4),'CBSA Walk Groupings'!$A$5,
IF(J404&gt;'CBSA Walk Groupings'!$B$5,'CBSA Walk Groupings'!$A$6,"")))))</f>
        <v>4</v>
      </c>
      <c r="M404" s="72">
        <v>4</v>
      </c>
      <c r="N404" s="72">
        <v>9</v>
      </c>
    </row>
    <row r="405" spans="1:14" x14ac:dyDescent="0.25">
      <c r="A405" t="str">
        <f t="shared" si="6"/>
        <v>Coastal Region MPO_2016</v>
      </c>
      <c r="B405" t="s">
        <v>208</v>
      </c>
      <c r="C405" s="49" t="s">
        <v>123</v>
      </c>
      <c r="D405">
        <v>2016</v>
      </c>
      <c r="E405" s="45">
        <v>278985.96393552987</v>
      </c>
      <c r="F405" s="50">
        <v>128696.13874335658</v>
      </c>
      <c r="G405" s="46">
        <v>1407.3818208302305</v>
      </c>
      <c r="H405" s="46">
        <v>3378.9019649077591</v>
      </c>
      <c r="I405" s="47">
        <v>1.0935695775898955</v>
      </c>
      <c r="J405" s="47">
        <v>2.625488222024984</v>
      </c>
      <c r="K405" s="48">
        <f>IF(I405&lt;='CBSA Bike Groupings'!$B$2,'CBSA Bike Groupings'!$A$2,
IF(AND(I405&lt;='CBSA Bike Groupings'!$B$3,I405&gt;'CBSA Bike Groupings'!$B$2),'CBSA Bike Groupings'!$A$3,
IF(AND(I405&lt;='CBSA Bike Groupings'!$B$4,I405&gt;'CBSA Bike Groupings'!$B$3),'CBSA Bike Groupings'!$A$4,
IF(AND(I405&lt;='CBSA Bike Groupings'!$B$5,I405&gt;'CBSA Bike Groupings'!$B$4),'CBSA Bike Groupings'!$A$5,
IF(I405&gt;'CBSA Bike Groupings'!$B$5,'CBSA Bike Groupings'!$A$6,"")))))</f>
        <v>5</v>
      </c>
      <c r="L405" s="48">
        <f>IF(J405&lt;='CBSA Walk Groupings'!$B$2,'CBSA Walk Groupings'!$A$2,
IF(AND(J405&lt;='CBSA Walk Groupings'!$B$3,J405&gt;'CBSA Walk Groupings'!$B$2),'CBSA Walk Groupings'!$A$3,
IF(AND(J405&lt;='CBSA Walk Groupings'!$B$4,J405&gt;'CBSA Walk Groupings'!$B$3),'CBSA Walk Groupings'!$A$4,
IF(AND(J405&lt;='CBSA Walk Groupings'!$B$5,J405&gt;'CBSA Walk Groupings'!$B$4),'CBSA Walk Groupings'!$A$5,
IF(J405&gt;'CBSA Walk Groupings'!$B$5,'CBSA Walk Groupings'!$A$6,"")))))</f>
        <v>4</v>
      </c>
      <c r="M405" s="72">
        <v>3</v>
      </c>
      <c r="N405" s="72">
        <v>7</v>
      </c>
    </row>
    <row r="406" spans="1:14" x14ac:dyDescent="0.25">
      <c r="A406" t="str">
        <f t="shared" si="6"/>
        <v>Coastal Region MPO_2017</v>
      </c>
      <c r="B406" t="s">
        <v>208</v>
      </c>
      <c r="C406" s="49" t="s">
        <v>123</v>
      </c>
      <c r="D406">
        <v>2017</v>
      </c>
      <c r="E406" s="45">
        <v>281745</v>
      </c>
      <c r="F406" s="50">
        <v>131010</v>
      </c>
      <c r="G406" s="46">
        <v>1517</v>
      </c>
      <c r="H406" s="46">
        <v>3299</v>
      </c>
      <c r="I406" s="47">
        <f>(G406/$F406)*100</f>
        <v>1.1579268758110068</v>
      </c>
      <c r="J406" s="47">
        <f>(H406/$F406)*100</f>
        <v>2.5181283871460196</v>
      </c>
      <c r="K406" s="48">
        <f>IF(I406&lt;='CBSA Bike Groupings'!$B$2,'CBSA Bike Groupings'!$A$2,
IF(AND(I406&lt;='CBSA Bike Groupings'!$B$3,I406&gt;'CBSA Bike Groupings'!$B$2),'CBSA Bike Groupings'!$A$3,
IF(AND(I406&lt;='CBSA Bike Groupings'!$B$4,I406&gt;'CBSA Bike Groupings'!$B$3),'CBSA Bike Groupings'!$A$4,
IF(AND(I406&lt;='CBSA Bike Groupings'!$B$5,I406&gt;'CBSA Bike Groupings'!$B$4),'CBSA Bike Groupings'!$A$5,
IF(I406&gt;'CBSA Bike Groupings'!$B$5,'CBSA Bike Groupings'!$A$6,"")))))</f>
        <v>5</v>
      </c>
      <c r="L406" s="48">
        <f>IF(J406&lt;='CBSA Walk Groupings'!$B$2,'CBSA Walk Groupings'!$A$2,
IF(AND(J406&lt;='CBSA Walk Groupings'!$B$3,J406&gt;'CBSA Walk Groupings'!$B$2),'CBSA Walk Groupings'!$A$3,
IF(AND(J406&lt;='CBSA Walk Groupings'!$B$4,J406&gt;'CBSA Walk Groupings'!$B$3),'CBSA Walk Groupings'!$A$4,
IF(AND(J406&lt;='CBSA Walk Groupings'!$B$5,J406&gt;'CBSA Walk Groupings'!$B$4),'CBSA Walk Groupings'!$A$5,
IF(J406&gt;'CBSA Walk Groupings'!$B$5,'CBSA Walk Groupings'!$A$6,"")))))</f>
        <v>4</v>
      </c>
      <c r="M406" s="72">
        <v>0</v>
      </c>
      <c r="N406" s="72">
        <v>7</v>
      </c>
    </row>
    <row r="407" spans="1:14" x14ac:dyDescent="0.25">
      <c r="A407" t="str">
        <f t="shared" si="6"/>
        <v>Collier MPO_2013</v>
      </c>
      <c r="B407" t="s">
        <v>209</v>
      </c>
      <c r="C407" s="49" t="s">
        <v>136</v>
      </c>
      <c r="D407">
        <v>2013</v>
      </c>
      <c r="E407" s="45">
        <v>318343.71452351828</v>
      </c>
      <c r="F407" s="50">
        <v>126772.38913924525</v>
      </c>
      <c r="G407" s="46">
        <v>962.09753429917487</v>
      </c>
      <c r="H407" s="46">
        <v>2225.8179152864441</v>
      </c>
      <c r="I407" s="47">
        <v>0.75891725385282327</v>
      </c>
      <c r="J407" s="47">
        <v>1.7557592235968928</v>
      </c>
      <c r="K407" s="48">
        <f>IF(I407&lt;='CBSA Bike Groupings'!$B$2,'CBSA Bike Groupings'!$A$2,
IF(AND(I407&lt;='CBSA Bike Groupings'!$B$3,I407&gt;'CBSA Bike Groupings'!$B$2),'CBSA Bike Groupings'!$A$3,
IF(AND(I407&lt;='CBSA Bike Groupings'!$B$4,I407&gt;'CBSA Bike Groupings'!$B$3),'CBSA Bike Groupings'!$A$4,
IF(AND(I407&lt;='CBSA Bike Groupings'!$B$5,I407&gt;'CBSA Bike Groupings'!$B$4),'CBSA Bike Groupings'!$A$5,
IF(I407&gt;'CBSA Bike Groupings'!$B$5,'CBSA Bike Groupings'!$A$6,"")))))</f>
        <v>4</v>
      </c>
      <c r="L407" s="48">
        <f>IF(J407&lt;='CBSA Walk Groupings'!$B$2,'CBSA Walk Groupings'!$A$2,
IF(AND(J407&lt;='CBSA Walk Groupings'!$B$3,J407&gt;'CBSA Walk Groupings'!$B$2),'CBSA Walk Groupings'!$A$3,
IF(AND(J407&lt;='CBSA Walk Groupings'!$B$4,J407&gt;'CBSA Walk Groupings'!$B$3),'CBSA Walk Groupings'!$A$4,
IF(AND(J407&lt;='CBSA Walk Groupings'!$B$5,J407&gt;'CBSA Walk Groupings'!$B$4),'CBSA Walk Groupings'!$A$5,
IF(J407&gt;'CBSA Walk Groupings'!$B$5,'CBSA Walk Groupings'!$A$6,"")))))</f>
        <v>2</v>
      </c>
      <c r="M407" s="72">
        <v>1</v>
      </c>
      <c r="N407" s="72">
        <v>5</v>
      </c>
    </row>
    <row r="408" spans="1:14" x14ac:dyDescent="0.25">
      <c r="A408" t="str">
        <f t="shared" si="6"/>
        <v>Collier MPO_2014</v>
      </c>
      <c r="B408" t="s">
        <v>209</v>
      </c>
      <c r="C408" s="49" t="s">
        <v>136</v>
      </c>
      <c r="D408">
        <v>2014</v>
      </c>
      <c r="E408" s="45">
        <v>324299.77121111436</v>
      </c>
      <c r="F408" s="50">
        <v>130128.89631851405</v>
      </c>
      <c r="G408" s="46">
        <v>1383.2381348099159</v>
      </c>
      <c r="H408" s="46">
        <v>2251.3004995435499</v>
      </c>
      <c r="I408" s="47">
        <v>1.0629753835951932</v>
      </c>
      <c r="J408" s="47">
        <v>1.7300542486989854</v>
      </c>
      <c r="K408" s="48">
        <f>IF(I408&lt;='CBSA Bike Groupings'!$B$2,'CBSA Bike Groupings'!$A$2,
IF(AND(I408&lt;='CBSA Bike Groupings'!$B$3,I408&gt;'CBSA Bike Groupings'!$B$2),'CBSA Bike Groupings'!$A$3,
IF(AND(I408&lt;='CBSA Bike Groupings'!$B$4,I408&gt;'CBSA Bike Groupings'!$B$3),'CBSA Bike Groupings'!$A$4,
IF(AND(I408&lt;='CBSA Bike Groupings'!$B$5,I408&gt;'CBSA Bike Groupings'!$B$4),'CBSA Bike Groupings'!$A$5,
IF(I408&gt;'CBSA Bike Groupings'!$B$5,'CBSA Bike Groupings'!$A$6,"")))))</f>
        <v>5</v>
      </c>
      <c r="L408" s="48">
        <f>IF(J408&lt;='CBSA Walk Groupings'!$B$2,'CBSA Walk Groupings'!$A$2,
IF(AND(J408&lt;='CBSA Walk Groupings'!$B$3,J408&gt;'CBSA Walk Groupings'!$B$2),'CBSA Walk Groupings'!$A$3,
IF(AND(J408&lt;='CBSA Walk Groupings'!$B$4,J408&gt;'CBSA Walk Groupings'!$B$3),'CBSA Walk Groupings'!$A$4,
IF(AND(J408&lt;='CBSA Walk Groupings'!$B$5,J408&gt;'CBSA Walk Groupings'!$B$4),'CBSA Walk Groupings'!$A$5,
IF(J408&gt;'CBSA Walk Groupings'!$B$5,'CBSA Walk Groupings'!$A$6,"")))))</f>
        <v>2</v>
      </c>
      <c r="M408" s="72">
        <v>2</v>
      </c>
      <c r="N408" s="72">
        <v>8</v>
      </c>
    </row>
    <row r="409" spans="1:14" x14ac:dyDescent="0.25">
      <c r="A409" t="str">
        <f t="shared" si="6"/>
        <v>Collier MPO_2015</v>
      </c>
      <c r="B409" t="s">
        <v>209</v>
      </c>
      <c r="C409" s="49" t="s">
        <v>136</v>
      </c>
      <c r="D409">
        <v>2015</v>
      </c>
      <c r="E409" s="45">
        <v>330579.14440136647</v>
      </c>
      <c r="F409" s="50">
        <v>134737.18604576125</v>
      </c>
      <c r="G409" s="46">
        <v>1477.7719729277476</v>
      </c>
      <c r="H409" s="46">
        <v>2065.8320423015712</v>
      </c>
      <c r="I409" s="47">
        <v>1.0967810864224572</v>
      </c>
      <c r="J409" s="47">
        <v>1.5332308050428971</v>
      </c>
      <c r="K409" s="48">
        <f>IF(I409&lt;='CBSA Bike Groupings'!$B$2,'CBSA Bike Groupings'!$A$2,
IF(AND(I409&lt;='CBSA Bike Groupings'!$B$3,I409&gt;'CBSA Bike Groupings'!$B$2),'CBSA Bike Groupings'!$A$3,
IF(AND(I409&lt;='CBSA Bike Groupings'!$B$4,I409&gt;'CBSA Bike Groupings'!$B$3),'CBSA Bike Groupings'!$A$4,
IF(AND(I409&lt;='CBSA Bike Groupings'!$B$5,I409&gt;'CBSA Bike Groupings'!$B$4),'CBSA Bike Groupings'!$A$5,
IF(I409&gt;'CBSA Bike Groupings'!$B$5,'CBSA Bike Groupings'!$A$6,"")))))</f>
        <v>5</v>
      </c>
      <c r="L409" s="48">
        <f>IF(J409&lt;='CBSA Walk Groupings'!$B$2,'CBSA Walk Groupings'!$A$2,
IF(AND(J409&lt;='CBSA Walk Groupings'!$B$3,J409&gt;'CBSA Walk Groupings'!$B$2),'CBSA Walk Groupings'!$A$3,
IF(AND(J409&lt;='CBSA Walk Groupings'!$B$4,J409&gt;'CBSA Walk Groupings'!$B$3),'CBSA Walk Groupings'!$A$4,
IF(AND(J409&lt;='CBSA Walk Groupings'!$B$5,J409&gt;'CBSA Walk Groupings'!$B$4),'CBSA Walk Groupings'!$A$5,
IF(J409&gt;'CBSA Walk Groupings'!$B$5,'CBSA Walk Groupings'!$A$6,"")))))</f>
        <v>2</v>
      </c>
      <c r="M409" s="72">
        <v>6</v>
      </c>
      <c r="N409" s="72">
        <v>8</v>
      </c>
    </row>
    <row r="410" spans="1:14" x14ac:dyDescent="0.25">
      <c r="A410" t="str">
        <f t="shared" si="6"/>
        <v>Collier MPO_2016</v>
      </c>
      <c r="B410" t="s">
        <v>209</v>
      </c>
      <c r="C410" s="49" t="s">
        <v>136</v>
      </c>
      <c r="D410">
        <v>2016</v>
      </c>
      <c r="E410" s="45">
        <v>337701.5248805951</v>
      </c>
      <c r="F410" s="50">
        <v>138173.1262370366</v>
      </c>
      <c r="G410" s="46">
        <v>1538.3484063700671</v>
      </c>
      <c r="H410" s="46">
        <v>2046.9583043625598</v>
      </c>
      <c r="I410" s="47">
        <v>1.1133484840829493</v>
      </c>
      <c r="J410" s="47">
        <v>1.4814445906441995</v>
      </c>
      <c r="K410" s="48">
        <f>IF(I410&lt;='CBSA Bike Groupings'!$B$2,'CBSA Bike Groupings'!$A$2,
IF(AND(I410&lt;='CBSA Bike Groupings'!$B$3,I410&gt;'CBSA Bike Groupings'!$B$2),'CBSA Bike Groupings'!$A$3,
IF(AND(I410&lt;='CBSA Bike Groupings'!$B$4,I410&gt;'CBSA Bike Groupings'!$B$3),'CBSA Bike Groupings'!$A$4,
IF(AND(I410&lt;='CBSA Bike Groupings'!$B$5,I410&gt;'CBSA Bike Groupings'!$B$4),'CBSA Bike Groupings'!$A$5,
IF(I410&gt;'CBSA Bike Groupings'!$B$5,'CBSA Bike Groupings'!$A$6,"")))))</f>
        <v>5</v>
      </c>
      <c r="L410" s="48">
        <f>IF(J410&lt;='CBSA Walk Groupings'!$B$2,'CBSA Walk Groupings'!$A$2,
IF(AND(J410&lt;='CBSA Walk Groupings'!$B$3,J410&gt;'CBSA Walk Groupings'!$B$2),'CBSA Walk Groupings'!$A$3,
IF(AND(J410&lt;='CBSA Walk Groupings'!$B$4,J410&gt;'CBSA Walk Groupings'!$B$3),'CBSA Walk Groupings'!$A$4,
IF(AND(J410&lt;='CBSA Walk Groupings'!$B$5,J410&gt;'CBSA Walk Groupings'!$B$4),'CBSA Walk Groupings'!$A$5,
IF(J410&gt;'CBSA Walk Groupings'!$B$5,'CBSA Walk Groupings'!$A$6,"")))))</f>
        <v>2</v>
      </c>
      <c r="M410" s="72">
        <v>2</v>
      </c>
      <c r="N410" s="72">
        <v>5</v>
      </c>
    </row>
    <row r="411" spans="1:14" x14ac:dyDescent="0.25">
      <c r="A411" t="str">
        <f t="shared" si="6"/>
        <v>Collier MPO_2017</v>
      </c>
      <c r="B411" t="s">
        <v>209</v>
      </c>
      <c r="C411" s="49" t="s">
        <v>136</v>
      </c>
      <c r="D411">
        <v>2017</v>
      </c>
      <c r="E411" s="45">
        <v>346038</v>
      </c>
      <c r="F411" s="50">
        <v>143247</v>
      </c>
      <c r="G411" s="46">
        <v>1751</v>
      </c>
      <c r="H411" s="46">
        <v>2111</v>
      </c>
      <c r="I411" s="47">
        <f>(G411/$F411)*100</f>
        <v>1.222364168185023</v>
      </c>
      <c r="J411" s="47">
        <f>(H411/$F411)*100</f>
        <v>1.4736783318324294</v>
      </c>
      <c r="K411" s="48">
        <f>IF(I411&lt;='CBSA Bike Groupings'!$B$2,'CBSA Bike Groupings'!$A$2,
IF(AND(I411&lt;='CBSA Bike Groupings'!$B$3,I411&gt;'CBSA Bike Groupings'!$B$2),'CBSA Bike Groupings'!$A$3,
IF(AND(I411&lt;='CBSA Bike Groupings'!$B$4,I411&gt;'CBSA Bike Groupings'!$B$3),'CBSA Bike Groupings'!$A$4,
IF(AND(I411&lt;='CBSA Bike Groupings'!$B$5,I411&gt;'CBSA Bike Groupings'!$B$4),'CBSA Bike Groupings'!$A$5,
IF(I411&gt;'CBSA Bike Groupings'!$B$5,'CBSA Bike Groupings'!$A$6,"")))))</f>
        <v>5</v>
      </c>
      <c r="L411" s="48">
        <f>IF(J411&lt;='CBSA Walk Groupings'!$B$2,'CBSA Walk Groupings'!$A$2,
IF(AND(J411&lt;='CBSA Walk Groupings'!$B$3,J411&gt;'CBSA Walk Groupings'!$B$2),'CBSA Walk Groupings'!$A$3,
IF(AND(J411&lt;='CBSA Walk Groupings'!$B$4,J411&gt;'CBSA Walk Groupings'!$B$3),'CBSA Walk Groupings'!$A$4,
IF(AND(J411&lt;='CBSA Walk Groupings'!$B$5,J411&gt;'CBSA Walk Groupings'!$B$4),'CBSA Walk Groupings'!$A$5,
IF(J411&gt;'CBSA Walk Groupings'!$B$5,'CBSA Walk Groupings'!$A$6,"")))))</f>
        <v>2</v>
      </c>
      <c r="M411" s="72">
        <v>1</v>
      </c>
      <c r="N411" s="72">
        <v>4</v>
      </c>
    </row>
    <row r="412" spans="1:14" x14ac:dyDescent="0.25">
      <c r="A412" t="str">
        <f t="shared" si="6"/>
        <v>Columbia Area Transportation Study_2013</v>
      </c>
      <c r="B412" t="s">
        <v>210</v>
      </c>
      <c r="C412" s="49" t="s">
        <v>111</v>
      </c>
      <c r="D412">
        <v>2013</v>
      </c>
      <c r="E412" s="45">
        <v>627023.34285483079</v>
      </c>
      <c r="F412" s="50">
        <v>298244.85689176695</v>
      </c>
      <c r="G412" s="46">
        <v>570.55237951939091</v>
      </c>
      <c r="H412" s="46">
        <v>10052.551526961317</v>
      </c>
      <c r="I412" s="47">
        <v>0.1913033423159563</v>
      </c>
      <c r="J412" s="47">
        <v>3.3705699510551455</v>
      </c>
      <c r="K412" s="48">
        <f>IF(I412&lt;='CBSA Bike Groupings'!$B$2,'CBSA Bike Groupings'!$A$2,
IF(AND(I412&lt;='CBSA Bike Groupings'!$B$3,I412&gt;'CBSA Bike Groupings'!$B$2),'CBSA Bike Groupings'!$A$3,
IF(AND(I412&lt;='CBSA Bike Groupings'!$B$4,I412&gt;'CBSA Bike Groupings'!$B$3),'CBSA Bike Groupings'!$A$4,
IF(AND(I412&lt;='CBSA Bike Groupings'!$B$5,I412&gt;'CBSA Bike Groupings'!$B$4),'CBSA Bike Groupings'!$A$5,
IF(I412&gt;'CBSA Bike Groupings'!$B$5,'CBSA Bike Groupings'!$A$6,"")))))</f>
        <v>1</v>
      </c>
      <c r="L412" s="48">
        <f>IF(J412&lt;='CBSA Walk Groupings'!$B$2,'CBSA Walk Groupings'!$A$2,
IF(AND(J412&lt;='CBSA Walk Groupings'!$B$3,J412&gt;'CBSA Walk Groupings'!$B$2),'CBSA Walk Groupings'!$A$3,
IF(AND(J412&lt;='CBSA Walk Groupings'!$B$4,J412&gt;'CBSA Walk Groupings'!$B$3),'CBSA Walk Groupings'!$A$4,
IF(AND(J412&lt;='CBSA Walk Groupings'!$B$5,J412&gt;'CBSA Walk Groupings'!$B$4),'CBSA Walk Groupings'!$A$5,
IF(J412&gt;'CBSA Walk Groupings'!$B$5,'CBSA Walk Groupings'!$A$6,"")))))</f>
        <v>5</v>
      </c>
      <c r="M412" s="72">
        <v>0</v>
      </c>
      <c r="N412" s="72">
        <v>19</v>
      </c>
    </row>
    <row r="413" spans="1:14" x14ac:dyDescent="0.25">
      <c r="A413" t="str">
        <f t="shared" si="6"/>
        <v>Columbia Area Transportation Study_2014</v>
      </c>
      <c r="B413" t="s">
        <v>210</v>
      </c>
      <c r="C413" s="49" t="s">
        <v>111</v>
      </c>
      <c r="D413">
        <v>2014</v>
      </c>
      <c r="E413" s="45">
        <v>633948.45787733165</v>
      </c>
      <c r="F413" s="50">
        <v>302405.24949623243</v>
      </c>
      <c r="G413" s="46">
        <v>749.07196693330229</v>
      </c>
      <c r="H413" s="46">
        <v>11281.339195682758</v>
      </c>
      <c r="I413" s="47">
        <v>0.24770468375835347</v>
      </c>
      <c r="J413" s="47">
        <v>3.7305368258242848</v>
      </c>
      <c r="K413" s="48">
        <f>IF(I413&lt;='CBSA Bike Groupings'!$B$2,'CBSA Bike Groupings'!$A$2,
IF(AND(I413&lt;='CBSA Bike Groupings'!$B$3,I413&gt;'CBSA Bike Groupings'!$B$2),'CBSA Bike Groupings'!$A$3,
IF(AND(I413&lt;='CBSA Bike Groupings'!$B$4,I413&gt;'CBSA Bike Groupings'!$B$3),'CBSA Bike Groupings'!$A$4,
IF(AND(I413&lt;='CBSA Bike Groupings'!$B$5,I413&gt;'CBSA Bike Groupings'!$B$4),'CBSA Bike Groupings'!$A$5,
IF(I413&gt;'CBSA Bike Groupings'!$B$5,'CBSA Bike Groupings'!$A$6,"")))))</f>
        <v>2</v>
      </c>
      <c r="L413" s="48">
        <f>IF(J413&lt;='CBSA Walk Groupings'!$B$2,'CBSA Walk Groupings'!$A$2,
IF(AND(J413&lt;='CBSA Walk Groupings'!$B$3,J413&gt;'CBSA Walk Groupings'!$B$2),'CBSA Walk Groupings'!$A$3,
IF(AND(J413&lt;='CBSA Walk Groupings'!$B$4,J413&gt;'CBSA Walk Groupings'!$B$3),'CBSA Walk Groupings'!$A$4,
IF(AND(J413&lt;='CBSA Walk Groupings'!$B$5,J413&gt;'CBSA Walk Groupings'!$B$4),'CBSA Walk Groupings'!$A$5,
IF(J413&gt;'CBSA Walk Groupings'!$B$5,'CBSA Walk Groupings'!$A$6,"")))))</f>
        <v>5</v>
      </c>
      <c r="M413" s="72">
        <v>1</v>
      </c>
      <c r="N413" s="72">
        <v>10</v>
      </c>
    </row>
    <row r="414" spans="1:14" x14ac:dyDescent="0.25">
      <c r="A414" t="str">
        <f t="shared" si="6"/>
        <v>Columbia Area Transportation Study_2015</v>
      </c>
      <c r="B414" t="s">
        <v>210</v>
      </c>
      <c r="C414" s="49" t="s">
        <v>111</v>
      </c>
      <c r="D414">
        <v>2015</v>
      </c>
      <c r="E414" s="45">
        <v>642138.31819778681</v>
      </c>
      <c r="F414" s="50">
        <v>308125.33514428308</v>
      </c>
      <c r="G414" s="46">
        <v>605.06088275284799</v>
      </c>
      <c r="H414" s="46">
        <v>15284.448281255618</v>
      </c>
      <c r="I414" s="47">
        <v>0.19636842990191691</v>
      </c>
      <c r="J414" s="47">
        <v>4.9604646349831985</v>
      </c>
      <c r="K414" s="48">
        <f>IF(I414&lt;='CBSA Bike Groupings'!$B$2,'CBSA Bike Groupings'!$A$2,
IF(AND(I414&lt;='CBSA Bike Groupings'!$B$3,I414&gt;'CBSA Bike Groupings'!$B$2),'CBSA Bike Groupings'!$A$3,
IF(AND(I414&lt;='CBSA Bike Groupings'!$B$4,I414&gt;'CBSA Bike Groupings'!$B$3),'CBSA Bike Groupings'!$A$4,
IF(AND(I414&lt;='CBSA Bike Groupings'!$B$5,I414&gt;'CBSA Bike Groupings'!$B$4),'CBSA Bike Groupings'!$A$5,
IF(I414&gt;'CBSA Bike Groupings'!$B$5,'CBSA Bike Groupings'!$A$6,"")))))</f>
        <v>1</v>
      </c>
      <c r="L414" s="48">
        <f>IF(J414&lt;='CBSA Walk Groupings'!$B$2,'CBSA Walk Groupings'!$A$2,
IF(AND(J414&lt;='CBSA Walk Groupings'!$B$3,J414&gt;'CBSA Walk Groupings'!$B$2),'CBSA Walk Groupings'!$A$3,
IF(AND(J414&lt;='CBSA Walk Groupings'!$B$4,J414&gt;'CBSA Walk Groupings'!$B$3),'CBSA Walk Groupings'!$A$4,
IF(AND(J414&lt;='CBSA Walk Groupings'!$B$5,J414&gt;'CBSA Walk Groupings'!$B$4),'CBSA Walk Groupings'!$A$5,
IF(J414&gt;'CBSA Walk Groupings'!$B$5,'CBSA Walk Groupings'!$A$6,"")))))</f>
        <v>5</v>
      </c>
      <c r="M414" s="72">
        <v>1</v>
      </c>
      <c r="N414" s="72">
        <v>13</v>
      </c>
    </row>
    <row r="415" spans="1:14" x14ac:dyDescent="0.25">
      <c r="A415" t="str">
        <f t="shared" si="6"/>
        <v>Columbia Area Transportation Study_2016</v>
      </c>
      <c r="B415" t="s">
        <v>210</v>
      </c>
      <c r="C415" s="49" t="s">
        <v>111</v>
      </c>
      <c r="D415">
        <v>2016</v>
      </c>
      <c r="E415" s="45">
        <v>651314.06916554808</v>
      </c>
      <c r="F415" s="50">
        <v>313712.93346321094</v>
      </c>
      <c r="G415" s="46">
        <v>549.06051594345001</v>
      </c>
      <c r="H415" s="46">
        <v>15872.636484423179</v>
      </c>
      <c r="I415" s="47">
        <v>0.17502004456180265</v>
      </c>
      <c r="J415" s="47">
        <v>5.0596053880209446</v>
      </c>
      <c r="K415" s="48">
        <f>IF(I415&lt;='CBSA Bike Groupings'!$B$2,'CBSA Bike Groupings'!$A$2,
IF(AND(I415&lt;='CBSA Bike Groupings'!$B$3,I415&gt;'CBSA Bike Groupings'!$B$2),'CBSA Bike Groupings'!$A$3,
IF(AND(I415&lt;='CBSA Bike Groupings'!$B$4,I415&gt;'CBSA Bike Groupings'!$B$3),'CBSA Bike Groupings'!$A$4,
IF(AND(I415&lt;='CBSA Bike Groupings'!$B$5,I415&gt;'CBSA Bike Groupings'!$B$4),'CBSA Bike Groupings'!$A$5,
IF(I415&gt;'CBSA Bike Groupings'!$B$5,'CBSA Bike Groupings'!$A$6,"")))))</f>
        <v>1</v>
      </c>
      <c r="L415" s="48">
        <f>IF(J415&lt;='CBSA Walk Groupings'!$B$2,'CBSA Walk Groupings'!$A$2,
IF(AND(J415&lt;='CBSA Walk Groupings'!$B$3,J415&gt;'CBSA Walk Groupings'!$B$2),'CBSA Walk Groupings'!$A$3,
IF(AND(J415&lt;='CBSA Walk Groupings'!$B$4,J415&gt;'CBSA Walk Groupings'!$B$3),'CBSA Walk Groupings'!$A$4,
IF(AND(J415&lt;='CBSA Walk Groupings'!$B$5,J415&gt;'CBSA Walk Groupings'!$B$4),'CBSA Walk Groupings'!$A$5,
IF(J415&gt;'CBSA Walk Groupings'!$B$5,'CBSA Walk Groupings'!$A$6,"")))))</f>
        <v>5</v>
      </c>
      <c r="M415" s="72">
        <v>3</v>
      </c>
      <c r="N415" s="72">
        <v>19</v>
      </c>
    </row>
    <row r="416" spans="1:14" x14ac:dyDescent="0.25">
      <c r="A416" t="str">
        <f t="shared" si="6"/>
        <v>Columbia Area Transportation Study_2017</v>
      </c>
      <c r="B416" t="s">
        <v>210</v>
      </c>
      <c r="C416" s="49" t="s">
        <v>111</v>
      </c>
      <c r="D416">
        <v>2017</v>
      </c>
      <c r="E416" s="45">
        <v>657138</v>
      </c>
      <c r="F416" s="50">
        <v>319772</v>
      </c>
      <c r="G416" s="46">
        <v>519</v>
      </c>
      <c r="H416" s="46">
        <v>16732</v>
      </c>
      <c r="I416" s="47">
        <f>(G416/$F416)*100</f>
        <v>0.16230314098795393</v>
      </c>
      <c r="J416" s="47">
        <f>(H416/$F416)*100</f>
        <v>5.232478140675231</v>
      </c>
      <c r="K416" s="48">
        <f>IF(I416&lt;='CBSA Bike Groupings'!$B$2,'CBSA Bike Groupings'!$A$2,
IF(AND(I416&lt;='CBSA Bike Groupings'!$B$3,I416&gt;'CBSA Bike Groupings'!$B$2),'CBSA Bike Groupings'!$A$3,
IF(AND(I416&lt;='CBSA Bike Groupings'!$B$4,I416&gt;'CBSA Bike Groupings'!$B$3),'CBSA Bike Groupings'!$A$4,
IF(AND(I416&lt;='CBSA Bike Groupings'!$B$5,I416&gt;'CBSA Bike Groupings'!$B$4),'CBSA Bike Groupings'!$A$5,
IF(I416&gt;'CBSA Bike Groupings'!$B$5,'CBSA Bike Groupings'!$A$6,"")))))</f>
        <v>1</v>
      </c>
      <c r="L416" s="48">
        <f>IF(J416&lt;='CBSA Walk Groupings'!$B$2,'CBSA Walk Groupings'!$A$2,
IF(AND(J416&lt;='CBSA Walk Groupings'!$B$3,J416&gt;'CBSA Walk Groupings'!$B$2),'CBSA Walk Groupings'!$A$3,
IF(AND(J416&lt;='CBSA Walk Groupings'!$B$4,J416&gt;'CBSA Walk Groupings'!$B$3),'CBSA Walk Groupings'!$A$4,
IF(AND(J416&lt;='CBSA Walk Groupings'!$B$5,J416&gt;'CBSA Walk Groupings'!$B$4),'CBSA Walk Groupings'!$A$5,
IF(J416&gt;'CBSA Walk Groupings'!$B$5,'CBSA Walk Groupings'!$A$6,"")))))</f>
        <v>5</v>
      </c>
      <c r="M416" s="72">
        <v>0</v>
      </c>
      <c r="N416" s="72">
        <v>17</v>
      </c>
    </row>
    <row r="417" spans="1:14" x14ac:dyDescent="0.25">
      <c r="A417" t="str">
        <f t="shared" si="6"/>
        <v>Columbia Area Transportation Study Organization_2013</v>
      </c>
      <c r="B417" t="s">
        <v>211</v>
      </c>
      <c r="C417" s="49" t="s">
        <v>173</v>
      </c>
      <c r="D417">
        <v>2013</v>
      </c>
      <c r="E417" s="45">
        <v>128802.65054595241</v>
      </c>
      <c r="F417" s="50">
        <v>66451.795147019599</v>
      </c>
      <c r="G417" s="46">
        <v>822.996850450176</v>
      </c>
      <c r="H417" s="46">
        <v>3548.8718576611477</v>
      </c>
      <c r="I417" s="47">
        <v>1.2384870094620579</v>
      </c>
      <c r="J417" s="47">
        <v>5.3405206733836694</v>
      </c>
      <c r="K417" s="48">
        <f>IF(I417&lt;='CBSA Bike Groupings'!$B$2,'CBSA Bike Groupings'!$A$2,
IF(AND(I417&lt;='CBSA Bike Groupings'!$B$3,I417&gt;'CBSA Bike Groupings'!$B$2),'CBSA Bike Groupings'!$A$3,
IF(AND(I417&lt;='CBSA Bike Groupings'!$B$4,I417&gt;'CBSA Bike Groupings'!$B$3),'CBSA Bike Groupings'!$A$4,
IF(AND(I417&lt;='CBSA Bike Groupings'!$B$5,I417&gt;'CBSA Bike Groupings'!$B$4),'CBSA Bike Groupings'!$A$5,
IF(I417&gt;'CBSA Bike Groupings'!$B$5,'CBSA Bike Groupings'!$A$6,"")))))</f>
        <v>5</v>
      </c>
      <c r="L417" s="48">
        <f>IF(J417&lt;='CBSA Walk Groupings'!$B$2,'CBSA Walk Groupings'!$A$2,
IF(AND(J417&lt;='CBSA Walk Groupings'!$B$3,J417&gt;'CBSA Walk Groupings'!$B$2),'CBSA Walk Groupings'!$A$3,
IF(AND(J417&lt;='CBSA Walk Groupings'!$B$4,J417&gt;'CBSA Walk Groupings'!$B$3),'CBSA Walk Groupings'!$A$4,
IF(AND(J417&lt;='CBSA Walk Groupings'!$B$5,J417&gt;'CBSA Walk Groupings'!$B$4),'CBSA Walk Groupings'!$A$5,
IF(J417&gt;'CBSA Walk Groupings'!$B$5,'CBSA Walk Groupings'!$A$6,"")))))</f>
        <v>5</v>
      </c>
      <c r="M417" s="72">
        <v>1</v>
      </c>
      <c r="N417" s="72">
        <v>0</v>
      </c>
    </row>
    <row r="418" spans="1:14" x14ac:dyDescent="0.25">
      <c r="A418" t="str">
        <f t="shared" si="6"/>
        <v>Columbia Area Transportation Study Organization_2014</v>
      </c>
      <c r="B418" t="s">
        <v>211</v>
      </c>
      <c r="C418" s="49" t="s">
        <v>173</v>
      </c>
      <c r="D418">
        <v>2014</v>
      </c>
      <c r="E418" s="45">
        <v>131129.37818386598</v>
      </c>
      <c r="F418" s="50">
        <v>66959.292524217992</v>
      </c>
      <c r="G418" s="46">
        <v>855.99685110186397</v>
      </c>
      <c r="H418" s="46">
        <v>3716.7383543932574</v>
      </c>
      <c r="I418" s="47">
        <v>1.2783839536420805</v>
      </c>
      <c r="J418" s="47">
        <v>5.550743166900963</v>
      </c>
      <c r="K418" s="48">
        <f>IF(I418&lt;='CBSA Bike Groupings'!$B$2,'CBSA Bike Groupings'!$A$2,
IF(AND(I418&lt;='CBSA Bike Groupings'!$B$3,I418&gt;'CBSA Bike Groupings'!$B$2),'CBSA Bike Groupings'!$A$3,
IF(AND(I418&lt;='CBSA Bike Groupings'!$B$4,I418&gt;'CBSA Bike Groupings'!$B$3),'CBSA Bike Groupings'!$A$4,
IF(AND(I418&lt;='CBSA Bike Groupings'!$B$5,I418&gt;'CBSA Bike Groupings'!$B$4),'CBSA Bike Groupings'!$A$5,
IF(I418&gt;'CBSA Bike Groupings'!$B$5,'CBSA Bike Groupings'!$A$6,"")))))</f>
        <v>5</v>
      </c>
      <c r="L418" s="48">
        <f>IF(J418&lt;='CBSA Walk Groupings'!$B$2,'CBSA Walk Groupings'!$A$2,
IF(AND(J418&lt;='CBSA Walk Groupings'!$B$3,J418&gt;'CBSA Walk Groupings'!$B$2),'CBSA Walk Groupings'!$A$3,
IF(AND(J418&lt;='CBSA Walk Groupings'!$B$4,J418&gt;'CBSA Walk Groupings'!$B$3),'CBSA Walk Groupings'!$A$4,
IF(AND(J418&lt;='CBSA Walk Groupings'!$B$5,J418&gt;'CBSA Walk Groupings'!$B$4),'CBSA Walk Groupings'!$A$5,
IF(J418&gt;'CBSA Walk Groupings'!$B$5,'CBSA Walk Groupings'!$A$6,"")))))</f>
        <v>5</v>
      </c>
      <c r="M418" s="72">
        <v>0</v>
      </c>
      <c r="N418" s="72">
        <v>3</v>
      </c>
    </row>
    <row r="419" spans="1:14" x14ac:dyDescent="0.25">
      <c r="A419" t="str">
        <f t="shared" si="6"/>
        <v>Columbia Area Transportation Study Organization_2015</v>
      </c>
      <c r="B419" t="s">
        <v>211</v>
      </c>
      <c r="C419" s="49" t="s">
        <v>173</v>
      </c>
      <c r="D419">
        <v>2015</v>
      </c>
      <c r="E419" s="45">
        <v>133225.22877141126</v>
      </c>
      <c r="F419" s="50">
        <v>68678.430323906636</v>
      </c>
      <c r="G419" s="46">
        <v>787.00595521265211</v>
      </c>
      <c r="H419" s="46">
        <v>3570.952167296567</v>
      </c>
      <c r="I419" s="47">
        <v>1.1459288622365311</v>
      </c>
      <c r="J419" s="47">
        <v>5.1995250189250983</v>
      </c>
      <c r="K419" s="48">
        <f>IF(I419&lt;='CBSA Bike Groupings'!$B$2,'CBSA Bike Groupings'!$A$2,
IF(AND(I419&lt;='CBSA Bike Groupings'!$B$3,I419&gt;'CBSA Bike Groupings'!$B$2),'CBSA Bike Groupings'!$A$3,
IF(AND(I419&lt;='CBSA Bike Groupings'!$B$4,I419&gt;'CBSA Bike Groupings'!$B$3),'CBSA Bike Groupings'!$A$4,
IF(AND(I419&lt;='CBSA Bike Groupings'!$B$5,I419&gt;'CBSA Bike Groupings'!$B$4),'CBSA Bike Groupings'!$A$5,
IF(I419&gt;'CBSA Bike Groupings'!$B$5,'CBSA Bike Groupings'!$A$6,"")))))</f>
        <v>5</v>
      </c>
      <c r="L419" s="48">
        <f>IF(J419&lt;='CBSA Walk Groupings'!$B$2,'CBSA Walk Groupings'!$A$2,
IF(AND(J419&lt;='CBSA Walk Groupings'!$B$3,J419&gt;'CBSA Walk Groupings'!$B$2),'CBSA Walk Groupings'!$A$3,
IF(AND(J419&lt;='CBSA Walk Groupings'!$B$4,J419&gt;'CBSA Walk Groupings'!$B$3),'CBSA Walk Groupings'!$A$4,
IF(AND(J419&lt;='CBSA Walk Groupings'!$B$5,J419&gt;'CBSA Walk Groupings'!$B$4),'CBSA Walk Groupings'!$A$5,
IF(J419&gt;'CBSA Walk Groupings'!$B$5,'CBSA Walk Groupings'!$A$6,"")))))</f>
        <v>5</v>
      </c>
      <c r="M419" s="72">
        <v>0</v>
      </c>
      <c r="N419" s="72">
        <v>1</v>
      </c>
    </row>
    <row r="420" spans="1:14" x14ac:dyDescent="0.25">
      <c r="A420" t="str">
        <f t="shared" si="6"/>
        <v>Columbia Area Transportation Study Organization_2016</v>
      </c>
      <c r="B420" t="s">
        <v>211</v>
      </c>
      <c r="C420" s="49" t="s">
        <v>173</v>
      </c>
      <c r="D420">
        <v>2016</v>
      </c>
      <c r="E420" s="45">
        <v>135339.01137963613</v>
      </c>
      <c r="F420" s="50">
        <v>69902.109650900733</v>
      </c>
      <c r="G420" s="46">
        <v>825.50143381718999</v>
      </c>
      <c r="H420" s="46">
        <v>3314.4805441992212</v>
      </c>
      <c r="I420" s="47">
        <v>1.1809392276425421</v>
      </c>
      <c r="J420" s="47">
        <v>4.7416030227873271</v>
      </c>
      <c r="K420" s="48">
        <f>IF(I420&lt;='CBSA Bike Groupings'!$B$2,'CBSA Bike Groupings'!$A$2,
IF(AND(I420&lt;='CBSA Bike Groupings'!$B$3,I420&gt;'CBSA Bike Groupings'!$B$2),'CBSA Bike Groupings'!$A$3,
IF(AND(I420&lt;='CBSA Bike Groupings'!$B$4,I420&gt;'CBSA Bike Groupings'!$B$3),'CBSA Bike Groupings'!$A$4,
IF(AND(I420&lt;='CBSA Bike Groupings'!$B$5,I420&gt;'CBSA Bike Groupings'!$B$4),'CBSA Bike Groupings'!$A$5,
IF(I420&gt;'CBSA Bike Groupings'!$B$5,'CBSA Bike Groupings'!$A$6,"")))))</f>
        <v>5</v>
      </c>
      <c r="L420" s="48">
        <f>IF(J420&lt;='CBSA Walk Groupings'!$B$2,'CBSA Walk Groupings'!$A$2,
IF(AND(J420&lt;='CBSA Walk Groupings'!$B$3,J420&gt;'CBSA Walk Groupings'!$B$2),'CBSA Walk Groupings'!$A$3,
IF(AND(J420&lt;='CBSA Walk Groupings'!$B$4,J420&gt;'CBSA Walk Groupings'!$B$3),'CBSA Walk Groupings'!$A$4,
IF(AND(J420&lt;='CBSA Walk Groupings'!$B$5,J420&gt;'CBSA Walk Groupings'!$B$4),'CBSA Walk Groupings'!$A$5,
IF(J420&gt;'CBSA Walk Groupings'!$B$5,'CBSA Walk Groupings'!$A$6,"")))))</f>
        <v>5</v>
      </c>
      <c r="M420" s="72">
        <v>0</v>
      </c>
      <c r="N420" s="72">
        <v>2</v>
      </c>
    </row>
    <row r="421" spans="1:14" x14ac:dyDescent="0.25">
      <c r="A421" t="str">
        <f t="shared" si="6"/>
        <v>Columbia Area Transportation Study Organization_2017</v>
      </c>
      <c r="B421" t="s">
        <v>211</v>
      </c>
      <c r="C421" s="49" t="s">
        <v>173</v>
      </c>
      <c r="D421">
        <v>2017</v>
      </c>
      <c r="E421" s="45">
        <v>136173</v>
      </c>
      <c r="F421" s="50">
        <v>70933</v>
      </c>
      <c r="G421" s="46">
        <v>832</v>
      </c>
      <c r="H421" s="46">
        <v>3289</v>
      </c>
      <c r="I421" s="47">
        <f>(G421/$F421)*100</f>
        <v>1.1729378427530204</v>
      </c>
      <c r="J421" s="47">
        <f>(H421/$F421)*100</f>
        <v>4.6367699096330339</v>
      </c>
      <c r="K421" s="48">
        <f>IF(I421&lt;='CBSA Bike Groupings'!$B$2,'CBSA Bike Groupings'!$A$2,
IF(AND(I421&lt;='CBSA Bike Groupings'!$B$3,I421&gt;'CBSA Bike Groupings'!$B$2),'CBSA Bike Groupings'!$A$3,
IF(AND(I421&lt;='CBSA Bike Groupings'!$B$4,I421&gt;'CBSA Bike Groupings'!$B$3),'CBSA Bike Groupings'!$A$4,
IF(AND(I421&lt;='CBSA Bike Groupings'!$B$5,I421&gt;'CBSA Bike Groupings'!$B$4),'CBSA Bike Groupings'!$A$5,
IF(I421&gt;'CBSA Bike Groupings'!$B$5,'CBSA Bike Groupings'!$A$6,"")))))</f>
        <v>5</v>
      </c>
      <c r="L421" s="48">
        <f>IF(J421&lt;='CBSA Walk Groupings'!$B$2,'CBSA Walk Groupings'!$A$2,
IF(AND(J421&lt;='CBSA Walk Groupings'!$B$3,J421&gt;'CBSA Walk Groupings'!$B$2),'CBSA Walk Groupings'!$A$3,
IF(AND(J421&lt;='CBSA Walk Groupings'!$B$4,J421&gt;'CBSA Walk Groupings'!$B$3),'CBSA Walk Groupings'!$A$4,
IF(AND(J421&lt;='CBSA Walk Groupings'!$B$5,J421&gt;'CBSA Walk Groupings'!$B$4),'CBSA Walk Groupings'!$A$5,
IF(J421&gt;'CBSA Walk Groupings'!$B$5,'CBSA Walk Groupings'!$A$6,"")))))</f>
        <v>5</v>
      </c>
      <c r="M421" s="72">
        <v>0</v>
      </c>
      <c r="N421" s="72">
        <v>5</v>
      </c>
    </row>
    <row r="422" spans="1:14" x14ac:dyDescent="0.25">
      <c r="A422" t="str">
        <f t="shared" si="6"/>
        <v>Columbus Area MPO_2013</v>
      </c>
      <c r="B422" t="s">
        <v>212</v>
      </c>
      <c r="C422" s="49" t="s">
        <v>117</v>
      </c>
      <c r="D422">
        <v>2013</v>
      </c>
      <c r="E422" s="45">
        <v>77917.868522214369</v>
      </c>
      <c r="F422" s="50">
        <v>36742.936524772165</v>
      </c>
      <c r="G422" s="46">
        <v>190.98643432062201</v>
      </c>
      <c r="H422" s="46">
        <v>564.84329712948738</v>
      </c>
      <c r="I422" s="47">
        <v>0.51979088332218237</v>
      </c>
      <c r="J422" s="47">
        <v>1.5372840348475383</v>
      </c>
      <c r="K422" s="48">
        <f>IF(I422&lt;='CBSA Bike Groupings'!$B$2,'CBSA Bike Groupings'!$A$2,
IF(AND(I422&lt;='CBSA Bike Groupings'!$B$3,I422&gt;'CBSA Bike Groupings'!$B$2),'CBSA Bike Groupings'!$A$3,
IF(AND(I422&lt;='CBSA Bike Groupings'!$B$4,I422&gt;'CBSA Bike Groupings'!$B$3),'CBSA Bike Groupings'!$A$4,
IF(AND(I422&lt;='CBSA Bike Groupings'!$B$5,I422&gt;'CBSA Bike Groupings'!$B$4),'CBSA Bike Groupings'!$A$5,
IF(I422&gt;'CBSA Bike Groupings'!$B$5,'CBSA Bike Groupings'!$A$6,"")))))</f>
        <v>3</v>
      </c>
      <c r="L422" s="48">
        <f>IF(J422&lt;='CBSA Walk Groupings'!$B$2,'CBSA Walk Groupings'!$A$2,
IF(AND(J422&lt;='CBSA Walk Groupings'!$B$3,J422&gt;'CBSA Walk Groupings'!$B$2),'CBSA Walk Groupings'!$A$3,
IF(AND(J422&lt;='CBSA Walk Groupings'!$B$4,J422&gt;'CBSA Walk Groupings'!$B$3),'CBSA Walk Groupings'!$A$4,
IF(AND(J422&lt;='CBSA Walk Groupings'!$B$5,J422&gt;'CBSA Walk Groupings'!$B$4),'CBSA Walk Groupings'!$A$5,
IF(J422&gt;'CBSA Walk Groupings'!$B$5,'CBSA Walk Groupings'!$A$6,"")))))</f>
        <v>2</v>
      </c>
      <c r="M422" s="72">
        <v>0</v>
      </c>
      <c r="N422" s="72">
        <v>0</v>
      </c>
    </row>
    <row r="423" spans="1:14" x14ac:dyDescent="0.25">
      <c r="A423" t="str">
        <f t="shared" si="6"/>
        <v>Columbus Area MPO_2014</v>
      </c>
      <c r="B423" t="s">
        <v>212</v>
      </c>
      <c r="C423" s="49" t="s">
        <v>117</v>
      </c>
      <c r="D423">
        <v>2014</v>
      </c>
      <c r="E423" s="45">
        <v>78615.439791268698</v>
      </c>
      <c r="F423" s="50">
        <v>37346.775100490588</v>
      </c>
      <c r="G423" s="46">
        <v>166.99647638004299</v>
      </c>
      <c r="H423" s="46">
        <v>674.76867246736629</v>
      </c>
      <c r="I423" s="47">
        <v>0.44715099477986608</v>
      </c>
      <c r="J423" s="47">
        <v>1.8067655658399875</v>
      </c>
      <c r="K423" s="48">
        <f>IF(I423&lt;='CBSA Bike Groupings'!$B$2,'CBSA Bike Groupings'!$A$2,
IF(AND(I423&lt;='CBSA Bike Groupings'!$B$3,I423&gt;'CBSA Bike Groupings'!$B$2),'CBSA Bike Groupings'!$A$3,
IF(AND(I423&lt;='CBSA Bike Groupings'!$B$4,I423&gt;'CBSA Bike Groupings'!$B$3),'CBSA Bike Groupings'!$A$4,
IF(AND(I423&lt;='CBSA Bike Groupings'!$B$5,I423&gt;'CBSA Bike Groupings'!$B$4),'CBSA Bike Groupings'!$A$5,
IF(I423&gt;'CBSA Bike Groupings'!$B$5,'CBSA Bike Groupings'!$A$6,"")))))</f>
        <v>3</v>
      </c>
      <c r="L423" s="48">
        <f>IF(J423&lt;='CBSA Walk Groupings'!$B$2,'CBSA Walk Groupings'!$A$2,
IF(AND(J423&lt;='CBSA Walk Groupings'!$B$3,J423&gt;'CBSA Walk Groupings'!$B$2),'CBSA Walk Groupings'!$A$3,
IF(AND(J423&lt;='CBSA Walk Groupings'!$B$4,J423&gt;'CBSA Walk Groupings'!$B$3),'CBSA Walk Groupings'!$A$4,
IF(AND(J423&lt;='CBSA Walk Groupings'!$B$5,J423&gt;'CBSA Walk Groupings'!$B$4),'CBSA Walk Groupings'!$A$5,
IF(J423&gt;'CBSA Walk Groupings'!$B$5,'CBSA Walk Groupings'!$A$6,"")))))</f>
        <v>2</v>
      </c>
      <c r="M423" s="72">
        <v>0</v>
      </c>
      <c r="N423" s="72">
        <v>2</v>
      </c>
    </row>
    <row r="424" spans="1:14" x14ac:dyDescent="0.25">
      <c r="A424" t="str">
        <f t="shared" si="6"/>
        <v>Columbus Area MPO_2015</v>
      </c>
      <c r="B424" t="s">
        <v>212</v>
      </c>
      <c r="C424" s="49" t="s">
        <v>117</v>
      </c>
      <c r="D424">
        <v>2015</v>
      </c>
      <c r="E424" s="45">
        <v>79475.391016241614</v>
      </c>
      <c r="F424" s="50">
        <v>38189.75753737281</v>
      </c>
      <c r="G424" s="46">
        <v>162.99810266641899</v>
      </c>
      <c r="H424" s="46">
        <v>598.78812753265231</v>
      </c>
      <c r="I424" s="47">
        <v>0.42681104352890353</v>
      </c>
      <c r="J424" s="47">
        <v>1.5679285917085839</v>
      </c>
      <c r="K424" s="48">
        <f>IF(I424&lt;='CBSA Bike Groupings'!$B$2,'CBSA Bike Groupings'!$A$2,
IF(AND(I424&lt;='CBSA Bike Groupings'!$B$3,I424&gt;'CBSA Bike Groupings'!$B$2),'CBSA Bike Groupings'!$A$3,
IF(AND(I424&lt;='CBSA Bike Groupings'!$B$4,I424&gt;'CBSA Bike Groupings'!$B$3),'CBSA Bike Groupings'!$A$4,
IF(AND(I424&lt;='CBSA Bike Groupings'!$B$5,I424&gt;'CBSA Bike Groupings'!$B$4),'CBSA Bike Groupings'!$A$5,
IF(I424&gt;'CBSA Bike Groupings'!$B$5,'CBSA Bike Groupings'!$A$6,"")))))</f>
        <v>3</v>
      </c>
      <c r="L424" s="48">
        <f>IF(J424&lt;='CBSA Walk Groupings'!$B$2,'CBSA Walk Groupings'!$A$2,
IF(AND(J424&lt;='CBSA Walk Groupings'!$B$3,J424&gt;'CBSA Walk Groupings'!$B$2),'CBSA Walk Groupings'!$A$3,
IF(AND(J424&lt;='CBSA Walk Groupings'!$B$4,J424&gt;'CBSA Walk Groupings'!$B$3),'CBSA Walk Groupings'!$A$4,
IF(AND(J424&lt;='CBSA Walk Groupings'!$B$5,J424&gt;'CBSA Walk Groupings'!$B$4),'CBSA Walk Groupings'!$A$5,
IF(J424&gt;'CBSA Walk Groupings'!$B$5,'CBSA Walk Groupings'!$A$6,"")))))</f>
        <v>2</v>
      </c>
      <c r="M424" s="72">
        <v>1</v>
      </c>
      <c r="N424" s="72">
        <v>1</v>
      </c>
    </row>
    <row r="425" spans="1:14" x14ac:dyDescent="0.25">
      <c r="A425" t="str">
        <f t="shared" si="6"/>
        <v>Columbus Area MPO_2016</v>
      </c>
      <c r="B425" t="s">
        <v>212</v>
      </c>
      <c r="C425" s="49" t="s">
        <v>117</v>
      </c>
      <c r="D425">
        <v>2016</v>
      </c>
      <c r="E425" s="45">
        <v>80190.021875772261</v>
      </c>
      <c r="F425" s="50">
        <v>38940.488670857594</v>
      </c>
      <c r="G425" s="46">
        <v>111.00516584665053</v>
      </c>
      <c r="H425" s="46">
        <v>612.79572455218408</v>
      </c>
      <c r="I425" s="47">
        <v>0.28506361793483326</v>
      </c>
      <c r="J425" s="47">
        <v>1.5736724049146051</v>
      </c>
      <c r="K425" s="48">
        <f>IF(I425&lt;='CBSA Bike Groupings'!$B$2,'CBSA Bike Groupings'!$A$2,
IF(AND(I425&lt;='CBSA Bike Groupings'!$B$3,I425&gt;'CBSA Bike Groupings'!$B$2),'CBSA Bike Groupings'!$A$3,
IF(AND(I425&lt;='CBSA Bike Groupings'!$B$4,I425&gt;'CBSA Bike Groupings'!$B$3),'CBSA Bike Groupings'!$A$4,
IF(AND(I425&lt;='CBSA Bike Groupings'!$B$5,I425&gt;'CBSA Bike Groupings'!$B$4),'CBSA Bike Groupings'!$A$5,
IF(I425&gt;'CBSA Bike Groupings'!$B$5,'CBSA Bike Groupings'!$A$6,"")))))</f>
        <v>2</v>
      </c>
      <c r="L425" s="48">
        <f>IF(J425&lt;='CBSA Walk Groupings'!$B$2,'CBSA Walk Groupings'!$A$2,
IF(AND(J425&lt;='CBSA Walk Groupings'!$B$3,J425&gt;'CBSA Walk Groupings'!$B$2),'CBSA Walk Groupings'!$A$3,
IF(AND(J425&lt;='CBSA Walk Groupings'!$B$4,J425&gt;'CBSA Walk Groupings'!$B$3),'CBSA Walk Groupings'!$A$4,
IF(AND(J425&lt;='CBSA Walk Groupings'!$B$5,J425&gt;'CBSA Walk Groupings'!$B$4),'CBSA Walk Groupings'!$A$5,
IF(J425&gt;'CBSA Walk Groupings'!$B$5,'CBSA Walk Groupings'!$A$6,"")))))</f>
        <v>2</v>
      </c>
      <c r="M425" s="72">
        <v>0</v>
      </c>
      <c r="N425" s="72">
        <v>0</v>
      </c>
    </row>
    <row r="426" spans="1:14" x14ac:dyDescent="0.25">
      <c r="A426" t="str">
        <f t="shared" si="6"/>
        <v>Columbus Area MPO_2017</v>
      </c>
      <c r="B426" t="s">
        <v>212</v>
      </c>
      <c r="C426" s="49" t="s">
        <v>117</v>
      </c>
      <c r="D426">
        <v>2017</v>
      </c>
      <c r="E426" s="45">
        <v>81011</v>
      </c>
      <c r="F426" s="50">
        <v>39129</v>
      </c>
      <c r="G426" s="46">
        <v>149</v>
      </c>
      <c r="H426" s="46">
        <v>504</v>
      </c>
      <c r="I426" s="47">
        <f>(G426/$F426)*100</f>
        <v>0.38079174014158301</v>
      </c>
      <c r="J426" s="47">
        <f>(H426/$F426)*100</f>
        <v>1.2880472283983746</v>
      </c>
      <c r="K426" s="48">
        <f>IF(I426&lt;='CBSA Bike Groupings'!$B$2,'CBSA Bike Groupings'!$A$2,
IF(AND(I426&lt;='CBSA Bike Groupings'!$B$3,I426&gt;'CBSA Bike Groupings'!$B$2),'CBSA Bike Groupings'!$A$3,
IF(AND(I426&lt;='CBSA Bike Groupings'!$B$4,I426&gt;'CBSA Bike Groupings'!$B$3),'CBSA Bike Groupings'!$A$4,
IF(AND(I426&lt;='CBSA Bike Groupings'!$B$5,I426&gt;'CBSA Bike Groupings'!$B$4),'CBSA Bike Groupings'!$A$5,
IF(I426&gt;'CBSA Bike Groupings'!$B$5,'CBSA Bike Groupings'!$A$6,"")))))</f>
        <v>3</v>
      </c>
      <c r="L426" s="48">
        <f>IF(J426&lt;='CBSA Walk Groupings'!$B$2,'CBSA Walk Groupings'!$A$2,
IF(AND(J426&lt;='CBSA Walk Groupings'!$B$3,J426&gt;'CBSA Walk Groupings'!$B$2),'CBSA Walk Groupings'!$A$3,
IF(AND(J426&lt;='CBSA Walk Groupings'!$B$4,J426&gt;'CBSA Walk Groupings'!$B$3),'CBSA Walk Groupings'!$A$4,
IF(AND(J426&lt;='CBSA Walk Groupings'!$B$5,J426&gt;'CBSA Walk Groupings'!$B$4),'CBSA Walk Groupings'!$A$5,
IF(J426&gt;'CBSA Walk Groupings'!$B$5,'CBSA Walk Groupings'!$A$6,"")))))</f>
        <v>1</v>
      </c>
      <c r="M426" s="72">
        <v>0</v>
      </c>
      <c r="N426" s="72">
        <v>3</v>
      </c>
    </row>
    <row r="427" spans="1:14" x14ac:dyDescent="0.25">
      <c r="A427" t="str">
        <f t="shared" si="6"/>
        <v>Columbus-Phenix City Metropolitan Planning Organization_2013</v>
      </c>
      <c r="B427" t="s">
        <v>213</v>
      </c>
      <c r="C427" s="49" t="s">
        <v>123</v>
      </c>
      <c r="D427">
        <v>2013</v>
      </c>
      <c r="E427" s="45">
        <v>287223.61354519945</v>
      </c>
      <c r="F427" s="50">
        <v>123478.5799470464</v>
      </c>
      <c r="G427" s="46">
        <v>332.99465668852497</v>
      </c>
      <c r="H427" s="46">
        <v>1823.6354741791006</v>
      </c>
      <c r="I427" s="47">
        <v>0.2696780743926025</v>
      </c>
      <c r="J427" s="47">
        <v>1.4768840676343735</v>
      </c>
      <c r="K427" s="48">
        <f>IF(I427&lt;='CBSA Bike Groupings'!$B$2,'CBSA Bike Groupings'!$A$2,
IF(AND(I427&lt;='CBSA Bike Groupings'!$B$3,I427&gt;'CBSA Bike Groupings'!$B$2),'CBSA Bike Groupings'!$A$3,
IF(AND(I427&lt;='CBSA Bike Groupings'!$B$4,I427&gt;'CBSA Bike Groupings'!$B$3),'CBSA Bike Groupings'!$A$4,
IF(AND(I427&lt;='CBSA Bike Groupings'!$B$5,I427&gt;'CBSA Bike Groupings'!$B$4),'CBSA Bike Groupings'!$A$5,
IF(I427&gt;'CBSA Bike Groupings'!$B$5,'CBSA Bike Groupings'!$A$6,"")))))</f>
        <v>2</v>
      </c>
      <c r="L427" s="48">
        <f>IF(J427&lt;='CBSA Walk Groupings'!$B$2,'CBSA Walk Groupings'!$A$2,
IF(AND(J427&lt;='CBSA Walk Groupings'!$B$3,J427&gt;'CBSA Walk Groupings'!$B$2),'CBSA Walk Groupings'!$A$3,
IF(AND(J427&lt;='CBSA Walk Groupings'!$B$4,J427&gt;'CBSA Walk Groupings'!$B$3),'CBSA Walk Groupings'!$A$4,
IF(AND(J427&lt;='CBSA Walk Groupings'!$B$5,J427&gt;'CBSA Walk Groupings'!$B$4),'CBSA Walk Groupings'!$A$5,
IF(J427&gt;'CBSA Walk Groupings'!$B$5,'CBSA Walk Groupings'!$A$6,"")))))</f>
        <v>2</v>
      </c>
      <c r="M427" s="72">
        <v>0</v>
      </c>
      <c r="N427" s="72">
        <v>1</v>
      </c>
    </row>
    <row r="428" spans="1:14" x14ac:dyDescent="0.25">
      <c r="A428" t="str">
        <f t="shared" si="6"/>
        <v>Columbus-Phenix City Metropolitan Planning Organization_2014</v>
      </c>
      <c r="B428" t="s">
        <v>213</v>
      </c>
      <c r="C428" s="49" t="s">
        <v>123</v>
      </c>
      <c r="D428">
        <v>2014</v>
      </c>
      <c r="E428" s="45">
        <v>293160.31276213104</v>
      </c>
      <c r="F428" s="50">
        <v>127448.35967581696</v>
      </c>
      <c r="G428" s="46">
        <v>403.99065720468099</v>
      </c>
      <c r="H428" s="46">
        <v>2016.8399354726012</v>
      </c>
      <c r="I428" s="47">
        <v>0.31698380287693673</v>
      </c>
      <c r="J428" s="47">
        <v>1.582476181413963</v>
      </c>
      <c r="K428" s="48">
        <f>IF(I428&lt;='CBSA Bike Groupings'!$B$2,'CBSA Bike Groupings'!$A$2,
IF(AND(I428&lt;='CBSA Bike Groupings'!$B$3,I428&gt;'CBSA Bike Groupings'!$B$2),'CBSA Bike Groupings'!$A$3,
IF(AND(I428&lt;='CBSA Bike Groupings'!$B$4,I428&gt;'CBSA Bike Groupings'!$B$3),'CBSA Bike Groupings'!$A$4,
IF(AND(I428&lt;='CBSA Bike Groupings'!$B$5,I428&gt;'CBSA Bike Groupings'!$B$4),'CBSA Bike Groupings'!$A$5,
IF(I428&gt;'CBSA Bike Groupings'!$B$5,'CBSA Bike Groupings'!$A$6,"")))))</f>
        <v>2</v>
      </c>
      <c r="L428" s="48">
        <f>IF(J428&lt;='CBSA Walk Groupings'!$B$2,'CBSA Walk Groupings'!$A$2,
IF(AND(J428&lt;='CBSA Walk Groupings'!$B$3,J428&gt;'CBSA Walk Groupings'!$B$2),'CBSA Walk Groupings'!$A$3,
IF(AND(J428&lt;='CBSA Walk Groupings'!$B$4,J428&gt;'CBSA Walk Groupings'!$B$3),'CBSA Walk Groupings'!$A$4,
IF(AND(J428&lt;='CBSA Walk Groupings'!$B$5,J428&gt;'CBSA Walk Groupings'!$B$4),'CBSA Walk Groupings'!$A$5,
IF(J428&gt;'CBSA Walk Groupings'!$B$5,'CBSA Walk Groupings'!$A$6,"")))))</f>
        <v>2</v>
      </c>
      <c r="M428" s="72">
        <v>0</v>
      </c>
      <c r="N428" s="72">
        <v>6</v>
      </c>
    </row>
    <row r="429" spans="1:14" x14ac:dyDescent="0.25">
      <c r="A429" t="str">
        <f t="shared" si="6"/>
        <v>Columbus-Phenix City Metropolitan Planning Organization_2015</v>
      </c>
      <c r="B429" t="s">
        <v>213</v>
      </c>
      <c r="C429" s="49" t="s">
        <v>123</v>
      </c>
      <c r="D429">
        <v>2015</v>
      </c>
      <c r="E429" s="45">
        <v>298098.49769378168</v>
      </c>
      <c r="F429" s="50">
        <v>130372.28845861046</v>
      </c>
      <c r="G429" s="46">
        <v>326</v>
      </c>
      <c r="H429" s="46">
        <v>2017.3504781594834</v>
      </c>
      <c r="I429" s="47">
        <v>0.25005313924783623</v>
      </c>
      <c r="J429" s="47">
        <v>1.5473767485487804</v>
      </c>
      <c r="K429" s="48">
        <f>IF(I429&lt;='CBSA Bike Groupings'!$B$2,'CBSA Bike Groupings'!$A$2,
IF(AND(I429&lt;='CBSA Bike Groupings'!$B$3,I429&gt;'CBSA Bike Groupings'!$B$2),'CBSA Bike Groupings'!$A$3,
IF(AND(I429&lt;='CBSA Bike Groupings'!$B$4,I429&gt;'CBSA Bike Groupings'!$B$3),'CBSA Bike Groupings'!$A$4,
IF(AND(I429&lt;='CBSA Bike Groupings'!$B$5,I429&gt;'CBSA Bike Groupings'!$B$4),'CBSA Bike Groupings'!$A$5,
IF(I429&gt;'CBSA Bike Groupings'!$B$5,'CBSA Bike Groupings'!$A$6,"")))))</f>
        <v>2</v>
      </c>
      <c r="L429" s="48">
        <f>IF(J429&lt;='CBSA Walk Groupings'!$B$2,'CBSA Walk Groupings'!$A$2,
IF(AND(J429&lt;='CBSA Walk Groupings'!$B$3,J429&gt;'CBSA Walk Groupings'!$B$2),'CBSA Walk Groupings'!$A$3,
IF(AND(J429&lt;='CBSA Walk Groupings'!$B$4,J429&gt;'CBSA Walk Groupings'!$B$3),'CBSA Walk Groupings'!$A$4,
IF(AND(J429&lt;='CBSA Walk Groupings'!$B$5,J429&gt;'CBSA Walk Groupings'!$B$4),'CBSA Walk Groupings'!$A$5,
IF(J429&gt;'CBSA Walk Groupings'!$B$5,'CBSA Walk Groupings'!$A$6,"")))))</f>
        <v>2</v>
      </c>
      <c r="M429" s="72">
        <v>1</v>
      </c>
      <c r="N429" s="72">
        <v>6</v>
      </c>
    </row>
    <row r="430" spans="1:14" x14ac:dyDescent="0.25">
      <c r="A430" t="str">
        <f t="shared" si="6"/>
        <v>Columbus-Phenix City Metropolitan Planning Organization_2016</v>
      </c>
      <c r="B430" t="s">
        <v>213</v>
      </c>
      <c r="C430" s="49" t="s">
        <v>123</v>
      </c>
      <c r="D430">
        <v>2016</v>
      </c>
      <c r="E430" s="45">
        <v>299654.92781649064</v>
      </c>
      <c r="F430" s="50">
        <v>132228.58158562318</v>
      </c>
      <c r="G430" s="46">
        <v>270.99999999999301</v>
      </c>
      <c r="H430" s="46">
        <v>2237.5921258585045</v>
      </c>
      <c r="I430" s="47">
        <v>0.20494812600293219</v>
      </c>
      <c r="J430" s="47">
        <v>1.6922151769506626</v>
      </c>
      <c r="K430" s="48">
        <f>IF(I430&lt;='CBSA Bike Groupings'!$B$2,'CBSA Bike Groupings'!$A$2,
IF(AND(I430&lt;='CBSA Bike Groupings'!$B$3,I430&gt;'CBSA Bike Groupings'!$B$2),'CBSA Bike Groupings'!$A$3,
IF(AND(I430&lt;='CBSA Bike Groupings'!$B$4,I430&gt;'CBSA Bike Groupings'!$B$3),'CBSA Bike Groupings'!$A$4,
IF(AND(I430&lt;='CBSA Bike Groupings'!$B$5,I430&gt;'CBSA Bike Groupings'!$B$4),'CBSA Bike Groupings'!$A$5,
IF(I430&gt;'CBSA Bike Groupings'!$B$5,'CBSA Bike Groupings'!$A$6,"")))))</f>
        <v>1</v>
      </c>
      <c r="L430" s="48">
        <f>IF(J430&lt;='CBSA Walk Groupings'!$B$2,'CBSA Walk Groupings'!$A$2,
IF(AND(J430&lt;='CBSA Walk Groupings'!$B$3,J430&gt;'CBSA Walk Groupings'!$B$2),'CBSA Walk Groupings'!$A$3,
IF(AND(J430&lt;='CBSA Walk Groupings'!$B$4,J430&gt;'CBSA Walk Groupings'!$B$3),'CBSA Walk Groupings'!$A$4,
IF(AND(J430&lt;='CBSA Walk Groupings'!$B$5,J430&gt;'CBSA Walk Groupings'!$B$4),'CBSA Walk Groupings'!$A$5,
IF(J430&gt;'CBSA Walk Groupings'!$B$5,'CBSA Walk Groupings'!$A$6,"")))))</f>
        <v>2</v>
      </c>
      <c r="M430" s="72">
        <v>0</v>
      </c>
      <c r="N430" s="72">
        <v>13</v>
      </c>
    </row>
    <row r="431" spans="1:14" x14ac:dyDescent="0.25">
      <c r="A431" t="str">
        <f t="shared" si="6"/>
        <v>Columbus-Phenix City Metropolitan Planning Organization_2017</v>
      </c>
      <c r="B431" t="s">
        <v>213</v>
      </c>
      <c r="C431" s="49" t="s">
        <v>123</v>
      </c>
      <c r="D431">
        <v>2017</v>
      </c>
      <c r="E431" s="45">
        <v>297696</v>
      </c>
      <c r="F431" s="50">
        <v>129413</v>
      </c>
      <c r="G431" s="46">
        <v>212</v>
      </c>
      <c r="H431" s="46">
        <v>2010</v>
      </c>
      <c r="I431" s="47">
        <f>(G431/$F431)*100</f>
        <v>0.16381661811409981</v>
      </c>
      <c r="J431" s="47">
        <f>(H431/$F431)*100</f>
        <v>1.5531669924968898</v>
      </c>
      <c r="K431" s="48">
        <f>IF(I431&lt;='CBSA Bike Groupings'!$B$2,'CBSA Bike Groupings'!$A$2,
IF(AND(I431&lt;='CBSA Bike Groupings'!$B$3,I431&gt;'CBSA Bike Groupings'!$B$2),'CBSA Bike Groupings'!$A$3,
IF(AND(I431&lt;='CBSA Bike Groupings'!$B$4,I431&gt;'CBSA Bike Groupings'!$B$3),'CBSA Bike Groupings'!$A$4,
IF(AND(I431&lt;='CBSA Bike Groupings'!$B$5,I431&gt;'CBSA Bike Groupings'!$B$4),'CBSA Bike Groupings'!$A$5,
IF(I431&gt;'CBSA Bike Groupings'!$B$5,'CBSA Bike Groupings'!$A$6,"")))))</f>
        <v>1</v>
      </c>
      <c r="L431" s="48">
        <f>IF(J431&lt;='CBSA Walk Groupings'!$B$2,'CBSA Walk Groupings'!$A$2,
IF(AND(J431&lt;='CBSA Walk Groupings'!$B$3,J431&gt;'CBSA Walk Groupings'!$B$2),'CBSA Walk Groupings'!$A$3,
IF(AND(J431&lt;='CBSA Walk Groupings'!$B$4,J431&gt;'CBSA Walk Groupings'!$B$3),'CBSA Walk Groupings'!$A$4,
IF(AND(J431&lt;='CBSA Walk Groupings'!$B$5,J431&gt;'CBSA Walk Groupings'!$B$4),'CBSA Walk Groupings'!$A$5,
IF(J431&gt;'CBSA Walk Groupings'!$B$5,'CBSA Walk Groupings'!$A$6,"")))))</f>
        <v>2</v>
      </c>
      <c r="M431" s="72">
        <v>1</v>
      </c>
      <c r="N431" s="72">
        <v>5</v>
      </c>
    </row>
    <row r="432" spans="1:14" x14ac:dyDescent="0.25">
      <c r="A432" t="str">
        <f t="shared" si="6"/>
        <v>Community Planning Association of Southwest Idaho_2013</v>
      </c>
      <c r="B432" t="s">
        <v>214</v>
      </c>
      <c r="C432" s="49" t="s">
        <v>131</v>
      </c>
      <c r="D432">
        <v>2013</v>
      </c>
      <c r="E432" s="45">
        <v>593811.84630036494</v>
      </c>
      <c r="F432" s="50">
        <v>263518.7288876978</v>
      </c>
      <c r="G432" s="46">
        <v>3948.9624477871776</v>
      </c>
      <c r="H432" s="46">
        <v>4989.8468532864117</v>
      </c>
      <c r="I432" s="47">
        <v>1.4985509623758406</v>
      </c>
      <c r="J432" s="47">
        <v>1.8935454319882157</v>
      </c>
      <c r="K432" s="48">
        <f>IF(I432&lt;='CBSA Bike Groupings'!$B$2,'CBSA Bike Groupings'!$A$2,
IF(AND(I432&lt;='CBSA Bike Groupings'!$B$3,I432&gt;'CBSA Bike Groupings'!$B$2),'CBSA Bike Groupings'!$A$3,
IF(AND(I432&lt;='CBSA Bike Groupings'!$B$4,I432&gt;'CBSA Bike Groupings'!$B$3),'CBSA Bike Groupings'!$A$4,
IF(AND(I432&lt;='CBSA Bike Groupings'!$B$5,I432&gt;'CBSA Bike Groupings'!$B$4),'CBSA Bike Groupings'!$A$5,
IF(I432&gt;'CBSA Bike Groupings'!$B$5,'CBSA Bike Groupings'!$A$6,"")))))</f>
        <v>5</v>
      </c>
      <c r="L432" s="48">
        <f>IF(J432&lt;='CBSA Walk Groupings'!$B$2,'CBSA Walk Groupings'!$A$2,
IF(AND(J432&lt;='CBSA Walk Groupings'!$B$3,J432&gt;'CBSA Walk Groupings'!$B$2),'CBSA Walk Groupings'!$A$3,
IF(AND(J432&lt;='CBSA Walk Groupings'!$B$4,J432&gt;'CBSA Walk Groupings'!$B$3),'CBSA Walk Groupings'!$A$4,
IF(AND(J432&lt;='CBSA Walk Groupings'!$B$5,J432&gt;'CBSA Walk Groupings'!$B$4),'CBSA Walk Groupings'!$A$5,
IF(J432&gt;'CBSA Walk Groupings'!$B$5,'CBSA Walk Groupings'!$A$6,"")))))</f>
        <v>3</v>
      </c>
      <c r="M432" s="72">
        <v>2</v>
      </c>
      <c r="N432" s="72">
        <v>6</v>
      </c>
    </row>
    <row r="433" spans="1:14" x14ac:dyDescent="0.25">
      <c r="A433" t="str">
        <f t="shared" si="6"/>
        <v>Community Planning Association of Southwest Idaho_2014</v>
      </c>
      <c r="B433" t="s">
        <v>214</v>
      </c>
      <c r="C433" s="49" t="s">
        <v>131</v>
      </c>
      <c r="D433">
        <v>2014</v>
      </c>
      <c r="E433" s="45">
        <v>604577.14474072354</v>
      </c>
      <c r="F433" s="50">
        <v>270144.09581577464</v>
      </c>
      <c r="G433" s="46">
        <v>3802.9868061771808</v>
      </c>
      <c r="H433" s="46">
        <v>5137.8581932709685</v>
      </c>
      <c r="I433" s="47">
        <v>1.4077623257665552</v>
      </c>
      <c r="J433" s="47">
        <v>1.9018954227949303</v>
      </c>
      <c r="K433" s="48">
        <f>IF(I433&lt;='CBSA Bike Groupings'!$B$2,'CBSA Bike Groupings'!$A$2,
IF(AND(I433&lt;='CBSA Bike Groupings'!$B$3,I433&gt;'CBSA Bike Groupings'!$B$2),'CBSA Bike Groupings'!$A$3,
IF(AND(I433&lt;='CBSA Bike Groupings'!$B$4,I433&gt;'CBSA Bike Groupings'!$B$3),'CBSA Bike Groupings'!$A$4,
IF(AND(I433&lt;='CBSA Bike Groupings'!$B$5,I433&gt;'CBSA Bike Groupings'!$B$4),'CBSA Bike Groupings'!$A$5,
IF(I433&gt;'CBSA Bike Groupings'!$B$5,'CBSA Bike Groupings'!$A$6,"")))))</f>
        <v>5</v>
      </c>
      <c r="L433" s="48">
        <f>IF(J433&lt;='CBSA Walk Groupings'!$B$2,'CBSA Walk Groupings'!$A$2,
IF(AND(J433&lt;='CBSA Walk Groupings'!$B$3,J433&gt;'CBSA Walk Groupings'!$B$2),'CBSA Walk Groupings'!$A$3,
IF(AND(J433&lt;='CBSA Walk Groupings'!$B$4,J433&gt;'CBSA Walk Groupings'!$B$3),'CBSA Walk Groupings'!$A$4,
IF(AND(J433&lt;='CBSA Walk Groupings'!$B$5,J433&gt;'CBSA Walk Groupings'!$B$4),'CBSA Walk Groupings'!$A$5,
IF(J433&gt;'CBSA Walk Groupings'!$B$5,'CBSA Walk Groupings'!$A$6,"")))))</f>
        <v>3</v>
      </c>
      <c r="M433" s="72">
        <v>2</v>
      </c>
      <c r="N433" s="72">
        <v>5</v>
      </c>
    </row>
    <row r="434" spans="1:14" x14ac:dyDescent="0.25">
      <c r="A434" t="str">
        <f t="shared" si="6"/>
        <v>Community Planning Association of Southwest Idaho_2015</v>
      </c>
      <c r="B434" t="s">
        <v>214</v>
      </c>
      <c r="C434" s="49" t="s">
        <v>131</v>
      </c>
      <c r="D434">
        <v>2015</v>
      </c>
      <c r="E434" s="45">
        <v>616406.35224034055</v>
      </c>
      <c r="F434" s="50">
        <v>277308.47670212382</v>
      </c>
      <c r="G434" s="46">
        <v>3430.9557083029449</v>
      </c>
      <c r="H434" s="46">
        <v>4973.8630804074646</v>
      </c>
      <c r="I434" s="47">
        <v>1.2372343424569641</v>
      </c>
      <c r="J434" s="47">
        <v>1.7936210027038713</v>
      </c>
      <c r="K434" s="48">
        <f>IF(I434&lt;='CBSA Bike Groupings'!$B$2,'CBSA Bike Groupings'!$A$2,
IF(AND(I434&lt;='CBSA Bike Groupings'!$B$3,I434&gt;'CBSA Bike Groupings'!$B$2),'CBSA Bike Groupings'!$A$3,
IF(AND(I434&lt;='CBSA Bike Groupings'!$B$4,I434&gt;'CBSA Bike Groupings'!$B$3),'CBSA Bike Groupings'!$A$4,
IF(AND(I434&lt;='CBSA Bike Groupings'!$B$5,I434&gt;'CBSA Bike Groupings'!$B$4),'CBSA Bike Groupings'!$A$5,
IF(I434&gt;'CBSA Bike Groupings'!$B$5,'CBSA Bike Groupings'!$A$6,"")))))</f>
        <v>5</v>
      </c>
      <c r="L434" s="48">
        <f>IF(J434&lt;='CBSA Walk Groupings'!$B$2,'CBSA Walk Groupings'!$A$2,
IF(AND(J434&lt;='CBSA Walk Groupings'!$B$3,J434&gt;'CBSA Walk Groupings'!$B$2),'CBSA Walk Groupings'!$A$3,
IF(AND(J434&lt;='CBSA Walk Groupings'!$B$4,J434&gt;'CBSA Walk Groupings'!$B$3),'CBSA Walk Groupings'!$A$4,
IF(AND(J434&lt;='CBSA Walk Groupings'!$B$5,J434&gt;'CBSA Walk Groupings'!$B$4),'CBSA Walk Groupings'!$A$5,
IF(J434&gt;'CBSA Walk Groupings'!$B$5,'CBSA Walk Groupings'!$A$6,"")))))</f>
        <v>2</v>
      </c>
      <c r="M434" s="72">
        <v>0</v>
      </c>
      <c r="N434" s="72">
        <v>3</v>
      </c>
    </row>
    <row r="435" spans="1:14" x14ac:dyDescent="0.25">
      <c r="A435" t="str">
        <f t="shared" si="6"/>
        <v>Community Planning Association of Southwest Idaho_2016</v>
      </c>
      <c r="B435" t="s">
        <v>214</v>
      </c>
      <c r="C435" s="49" t="s">
        <v>131</v>
      </c>
      <c r="D435">
        <v>2016</v>
      </c>
      <c r="E435" s="45">
        <v>628567.51702841674</v>
      </c>
      <c r="F435" s="50">
        <v>289299.62875098328</v>
      </c>
      <c r="G435" s="46">
        <v>3896.9746378405825</v>
      </c>
      <c r="H435" s="46">
        <v>4911.9145963340752</v>
      </c>
      <c r="I435" s="47">
        <v>1.3470375522655549</v>
      </c>
      <c r="J435" s="47">
        <v>1.6978641201652009</v>
      </c>
      <c r="K435" s="48">
        <f>IF(I435&lt;='CBSA Bike Groupings'!$B$2,'CBSA Bike Groupings'!$A$2,
IF(AND(I435&lt;='CBSA Bike Groupings'!$B$3,I435&gt;'CBSA Bike Groupings'!$B$2),'CBSA Bike Groupings'!$A$3,
IF(AND(I435&lt;='CBSA Bike Groupings'!$B$4,I435&gt;'CBSA Bike Groupings'!$B$3),'CBSA Bike Groupings'!$A$4,
IF(AND(I435&lt;='CBSA Bike Groupings'!$B$5,I435&gt;'CBSA Bike Groupings'!$B$4),'CBSA Bike Groupings'!$A$5,
IF(I435&gt;'CBSA Bike Groupings'!$B$5,'CBSA Bike Groupings'!$A$6,"")))))</f>
        <v>5</v>
      </c>
      <c r="L435" s="48">
        <f>IF(J435&lt;='CBSA Walk Groupings'!$B$2,'CBSA Walk Groupings'!$A$2,
IF(AND(J435&lt;='CBSA Walk Groupings'!$B$3,J435&gt;'CBSA Walk Groupings'!$B$2),'CBSA Walk Groupings'!$A$3,
IF(AND(J435&lt;='CBSA Walk Groupings'!$B$4,J435&gt;'CBSA Walk Groupings'!$B$3),'CBSA Walk Groupings'!$A$4,
IF(AND(J435&lt;='CBSA Walk Groupings'!$B$5,J435&gt;'CBSA Walk Groupings'!$B$4),'CBSA Walk Groupings'!$A$5,
IF(J435&gt;'CBSA Walk Groupings'!$B$5,'CBSA Walk Groupings'!$A$6,"")))))</f>
        <v>2</v>
      </c>
      <c r="M435" s="72">
        <v>2</v>
      </c>
      <c r="N435" s="72">
        <v>5</v>
      </c>
    </row>
    <row r="436" spans="1:14" x14ac:dyDescent="0.25">
      <c r="A436" t="str">
        <f t="shared" si="6"/>
        <v>Community Planning Association of Southwest Idaho_2017</v>
      </c>
      <c r="B436" t="s">
        <v>214</v>
      </c>
      <c r="C436" s="49" t="s">
        <v>131</v>
      </c>
      <c r="D436">
        <v>2017</v>
      </c>
      <c r="E436" s="45">
        <v>642130</v>
      </c>
      <c r="F436" s="50">
        <v>298606</v>
      </c>
      <c r="G436" s="46">
        <v>4166</v>
      </c>
      <c r="H436" s="46">
        <v>4707</v>
      </c>
      <c r="I436" s="47">
        <f>(G436/$F436)*100</f>
        <v>1.3951494611628701</v>
      </c>
      <c r="J436" s="47">
        <f>(H436/$F436)*100</f>
        <v>1.5763246552313082</v>
      </c>
      <c r="K436" s="48">
        <f>IF(I436&lt;='CBSA Bike Groupings'!$B$2,'CBSA Bike Groupings'!$A$2,
IF(AND(I436&lt;='CBSA Bike Groupings'!$B$3,I436&gt;'CBSA Bike Groupings'!$B$2),'CBSA Bike Groupings'!$A$3,
IF(AND(I436&lt;='CBSA Bike Groupings'!$B$4,I436&gt;'CBSA Bike Groupings'!$B$3),'CBSA Bike Groupings'!$A$4,
IF(AND(I436&lt;='CBSA Bike Groupings'!$B$5,I436&gt;'CBSA Bike Groupings'!$B$4),'CBSA Bike Groupings'!$A$5,
IF(I436&gt;'CBSA Bike Groupings'!$B$5,'CBSA Bike Groupings'!$A$6,"")))))</f>
        <v>5</v>
      </c>
      <c r="L436" s="48">
        <f>IF(J436&lt;='CBSA Walk Groupings'!$B$2,'CBSA Walk Groupings'!$A$2,
IF(AND(J436&lt;='CBSA Walk Groupings'!$B$3,J436&gt;'CBSA Walk Groupings'!$B$2),'CBSA Walk Groupings'!$A$3,
IF(AND(J436&lt;='CBSA Walk Groupings'!$B$4,J436&gt;'CBSA Walk Groupings'!$B$3),'CBSA Walk Groupings'!$A$4,
IF(AND(J436&lt;='CBSA Walk Groupings'!$B$5,J436&gt;'CBSA Walk Groupings'!$B$4),'CBSA Walk Groupings'!$A$5,
IF(J436&gt;'CBSA Walk Groupings'!$B$5,'CBSA Walk Groupings'!$A$6,"")))))</f>
        <v>2</v>
      </c>
      <c r="M436" s="72">
        <v>0</v>
      </c>
      <c r="N436" s="72">
        <v>9</v>
      </c>
    </row>
    <row r="437" spans="1:14" x14ac:dyDescent="0.25">
      <c r="A437" t="str">
        <f t="shared" si="6"/>
        <v>Corpus Christi MPO_2013</v>
      </c>
      <c r="B437" t="s">
        <v>215</v>
      </c>
      <c r="C437" s="49" t="s">
        <v>93</v>
      </c>
      <c r="D437">
        <v>2013</v>
      </c>
      <c r="E437" s="45">
        <v>327353.93367530341</v>
      </c>
      <c r="F437" s="50">
        <v>146976.94607469239</v>
      </c>
      <c r="G437" s="46">
        <v>443.42388469029783</v>
      </c>
      <c r="H437" s="46">
        <v>2413.7705428619893</v>
      </c>
      <c r="I437" s="47">
        <v>0.30169621599359786</v>
      </c>
      <c r="J437" s="47">
        <v>1.6422783350222372</v>
      </c>
      <c r="K437" s="48">
        <f>IF(I437&lt;='CBSA Bike Groupings'!$B$2,'CBSA Bike Groupings'!$A$2,
IF(AND(I437&lt;='CBSA Bike Groupings'!$B$3,I437&gt;'CBSA Bike Groupings'!$B$2),'CBSA Bike Groupings'!$A$3,
IF(AND(I437&lt;='CBSA Bike Groupings'!$B$4,I437&gt;'CBSA Bike Groupings'!$B$3),'CBSA Bike Groupings'!$A$4,
IF(AND(I437&lt;='CBSA Bike Groupings'!$B$5,I437&gt;'CBSA Bike Groupings'!$B$4),'CBSA Bike Groupings'!$A$5,
IF(I437&gt;'CBSA Bike Groupings'!$B$5,'CBSA Bike Groupings'!$A$6,"")))))</f>
        <v>2</v>
      </c>
      <c r="L437" s="48">
        <f>IF(J437&lt;='CBSA Walk Groupings'!$B$2,'CBSA Walk Groupings'!$A$2,
IF(AND(J437&lt;='CBSA Walk Groupings'!$B$3,J437&gt;'CBSA Walk Groupings'!$B$2),'CBSA Walk Groupings'!$A$3,
IF(AND(J437&lt;='CBSA Walk Groupings'!$B$4,J437&gt;'CBSA Walk Groupings'!$B$3),'CBSA Walk Groupings'!$A$4,
IF(AND(J437&lt;='CBSA Walk Groupings'!$B$5,J437&gt;'CBSA Walk Groupings'!$B$4),'CBSA Walk Groupings'!$A$5,
IF(J437&gt;'CBSA Walk Groupings'!$B$5,'CBSA Walk Groupings'!$A$6,"")))))</f>
        <v>2</v>
      </c>
      <c r="M437" s="72">
        <v>0</v>
      </c>
      <c r="N437" s="72">
        <v>4</v>
      </c>
    </row>
    <row r="438" spans="1:14" x14ac:dyDescent="0.25">
      <c r="A438" t="str">
        <f t="shared" si="6"/>
        <v>Corpus Christi MPO_2014</v>
      </c>
      <c r="B438" t="s">
        <v>215</v>
      </c>
      <c r="C438" s="49" t="s">
        <v>93</v>
      </c>
      <c r="D438">
        <v>2014</v>
      </c>
      <c r="E438" s="45">
        <v>330955.22549222707</v>
      </c>
      <c r="F438" s="50">
        <v>150433.22674127654</v>
      </c>
      <c r="G438" s="46">
        <v>428.87657750620212</v>
      </c>
      <c r="H438" s="46">
        <v>2819.6165342431091</v>
      </c>
      <c r="I438" s="47">
        <v>0.28509431513013284</v>
      </c>
      <c r="J438" s="47">
        <v>1.8743309542196041</v>
      </c>
      <c r="K438" s="48">
        <f>IF(I438&lt;='CBSA Bike Groupings'!$B$2,'CBSA Bike Groupings'!$A$2,
IF(AND(I438&lt;='CBSA Bike Groupings'!$B$3,I438&gt;'CBSA Bike Groupings'!$B$2),'CBSA Bike Groupings'!$A$3,
IF(AND(I438&lt;='CBSA Bike Groupings'!$B$4,I438&gt;'CBSA Bike Groupings'!$B$3),'CBSA Bike Groupings'!$A$4,
IF(AND(I438&lt;='CBSA Bike Groupings'!$B$5,I438&gt;'CBSA Bike Groupings'!$B$4),'CBSA Bike Groupings'!$A$5,
IF(I438&gt;'CBSA Bike Groupings'!$B$5,'CBSA Bike Groupings'!$A$6,"")))))</f>
        <v>2</v>
      </c>
      <c r="L438" s="48">
        <f>IF(J438&lt;='CBSA Walk Groupings'!$B$2,'CBSA Walk Groupings'!$A$2,
IF(AND(J438&lt;='CBSA Walk Groupings'!$B$3,J438&gt;'CBSA Walk Groupings'!$B$2),'CBSA Walk Groupings'!$A$3,
IF(AND(J438&lt;='CBSA Walk Groupings'!$B$4,J438&gt;'CBSA Walk Groupings'!$B$3),'CBSA Walk Groupings'!$A$4,
IF(AND(J438&lt;='CBSA Walk Groupings'!$B$5,J438&gt;'CBSA Walk Groupings'!$B$4),'CBSA Walk Groupings'!$A$5,
IF(J438&gt;'CBSA Walk Groupings'!$B$5,'CBSA Walk Groupings'!$A$6,"")))))</f>
        <v>3</v>
      </c>
      <c r="M438" s="72">
        <v>0</v>
      </c>
      <c r="N438" s="72">
        <v>10</v>
      </c>
    </row>
    <row r="439" spans="1:14" x14ac:dyDescent="0.25">
      <c r="A439" t="str">
        <f t="shared" si="6"/>
        <v>Corpus Christi MPO_2015</v>
      </c>
      <c r="B439" t="s">
        <v>215</v>
      </c>
      <c r="C439" s="49" t="s">
        <v>93</v>
      </c>
      <c r="D439">
        <v>2015</v>
      </c>
      <c r="E439" s="45">
        <v>335352.11653609329</v>
      </c>
      <c r="F439" s="50">
        <v>154307.92052470605</v>
      </c>
      <c r="G439" s="46">
        <v>463.80474559553346</v>
      </c>
      <c r="H439" s="46">
        <v>2858.844449894339</v>
      </c>
      <c r="I439" s="47">
        <v>0.30057092598903518</v>
      </c>
      <c r="J439" s="47">
        <v>1.8526880798945204</v>
      </c>
      <c r="K439" s="48">
        <f>IF(I439&lt;='CBSA Bike Groupings'!$B$2,'CBSA Bike Groupings'!$A$2,
IF(AND(I439&lt;='CBSA Bike Groupings'!$B$3,I439&gt;'CBSA Bike Groupings'!$B$2),'CBSA Bike Groupings'!$A$3,
IF(AND(I439&lt;='CBSA Bike Groupings'!$B$4,I439&gt;'CBSA Bike Groupings'!$B$3),'CBSA Bike Groupings'!$A$4,
IF(AND(I439&lt;='CBSA Bike Groupings'!$B$5,I439&gt;'CBSA Bike Groupings'!$B$4),'CBSA Bike Groupings'!$A$5,
IF(I439&gt;'CBSA Bike Groupings'!$B$5,'CBSA Bike Groupings'!$A$6,"")))))</f>
        <v>2</v>
      </c>
      <c r="L439" s="48">
        <f>IF(J439&lt;='CBSA Walk Groupings'!$B$2,'CBSA Walk Groupings'!$A$2,
IF(AND(J439&lt;='CBSA Walk Groupings'!$B$3,J439&gt;'CBSA Walk Groupings'!$B$2),'CBSA Walk Groupings'!$A$3,
IF(AND(J439&lt;='CBSA Walk Groupings'!$B$4,J439&gt;'CBSA Walk Groupings'!$B$3),'CBSA Walk Groupings'!$A$4,
IF(AND(J439&lt;='CBSA Walk Groupings'!$B$5,J439&gt;'CBSA Walk Groupings'!$B$4),'CBSA Walk Groupings'!$A$5,
IF(J439&gt;'CBSA Walk Groupings'!$B$5,'CBSA Walk Groupings'!$A$6,"")))))</f>
        <v>3</v>
      </c>
      <c r="M439" s="72">
        <v>2</v>
      </c>
      <c r="N439" s="72">
        <v>10</v>
      </c>
    </row>
    <row r="440" spans="1:14" x14ac:dyDescent="0.25">
      <c r="A440" t="str">
        <f t="shared" si="6"/>
        <v>Corpus Christi MPO_2016</v>
      </c>
      <c r="B440" t="s">
        <v>215</v>
      </c>
      <c r="C440" s="49" t="s">
        <v>93</v>
      </c>
      <c r="D440">
        <v>2016</v>
      </c>
      <c r="E440" s="45">
        <v>339042.46020988841</v>
      </c>
      <c r="F440" s="50">
        <v>156565.48063686269</v>
      </c>
      <c r="G440" s="46">
        <v>364.59693143127402</v>
      </c>
      <c r="H440" s="46">
        <v>2616.1349136644458</v>
      </c>
      <c r="I440" s="47">
        <v>0.23287185013465297</v>
      </c>
      <c r="J440" s="47">
        <v>1.6709525643984691</v>
      </c>
      <c r="K440" s="48">
        <f>IF(I440&lt;='CBSA Bike Groupings'!$B$2,'CBSA Bike Groupings'!$A$2,
IF(AND(I440&lt;='CBSA Bike Groupings'!$B$3,I440&gt;'CBSA Bike Groupings'!$B$2),'CBSA Bike Groupings'!$A$3,
IF(AND(I440&lt;='CBSA Bike Groupings'!$B$4,I440&gt;'CBSA Bike Groupings'!$B$3),'CBSA Bike Groupings'!$A$4,
IF(AND(I440&lt;='CBSA Bike Groupings'!$B$5,I440&gt;'CBSA Bike Groupings'!$B$4),'CBSA Bike Groupings'!$A$5,
IF(I440&gt;'CBSA Bike Groupings'!$B$5,'CBSA Bike Groupings'!$A$6,"")))))</f>
        <v>1</v>
      </c>
      <c r="L440" s="48">
        <f>IF(J440&lt;='CBSA Walk Groupings'!$B$2,'CBSA Walk Groupings'!$A$2,
IF(AND(J440&lt;='CBSA Walk Groupings'!$B$3,J440&gt;'CBSA Walk Groupings'!$B$2),'CBSA Walk Groupings'!$A$3,
IF(AND(J440&lt;='CBSA Walk Groupings'!$B$4,J440&gt;'CBSA Walk Groupings'!$B$3),'CBSA Walk Groupings'!$A$4,
IF(AND(J440&lt;='CBSA Walk Groupings'!$B$5,J440&gt;'CBSA Walk Groupings'!$B$4),'CBSA Walk Groupings'!$A$5,
IF(J440&gt;'CBSA Walk Groupings'!$B$5,'CBSA Walk Groupings'!$A$6,"")))))</f>
        <v>2</v>
      </c>
      <c r="M440" s="72">
        <v>1</v>
      </c>
      <c r="N440" s="72">
        <v>12</v>
      </c>
    </row>
    <row r="441" spans="1:14" x14ac:dyDescent="0.25">
      <c r="A441" t="str">
        <f t="shared" si="6"/>
        <v>Corpus Christi MPO_2017</v>
      </c>
      <c r="B441" t="s">
        <v>215</v>
      </c>
      <c r="C441" s="49" t="s">
        <v>93</v>
      </c>
      <c r="D441">
        <v>2017</v>
      </c>
      <c r="E441" s="45">
        <v>341555</v>
      </c>
      <c r="F441" s="50">
        <v>157537</v>
      </c>
      <c r="G441" s="46">
        <v>410</v>
      </c>
      <c r="H441" s="46">
        <v>2583</v>
      </c>
      <c r="I441" s="47">
        <f>(G441/$F441)*100</f>
        <v>0.26025632073735061</v>
      </c>
      <c r="J441" s="47">
        <f>(H441/$F441)*100</f>
        <v>1.6396148206453087</v>
      </c>
      <c r="K441" s="48">
        <f>IF(I441&lt;='CBSA Bike Groupings'!$B$2,'CBSA Bike Groupings'!$A$2,
IF(AND(I441&lt;='CBSA Bike Groupings'!$B$3,I441&gt;'CBSA Bike Groupings'!$B$2),'CBSA Bike Groupings'!$A$3,
IF(AND(I441&lt;='CBSA Bike Groupings'!$B$4,I441&gt;'CBSA Bike Groupings'!$B$3),'CBSA Bike Groupings'!$A$4,
IF(AND(I441&lt;='CBSA Bike Groupings'!$B$5,I441&gt;'CBSA Bike Groupings'!$B$4),'CBSA Bike Groupings'!$A$5,
IF(I441&gt;'CBSA Bike Groupings'!$B$5,'CBSA Bike Groupings'!$A$6,"")))))</f>
        <v>2</v>
      </c>
      <c r="L441" s="48">
        <f>IF(J441&lt;='CBSA Walk Groupings'!$B$2,'CBSA Walk Groupings'!$A$2,
IF(AND(J441&lt;='CBSA Walk Groupings'!$B$3,J441&gt;'CBSA Walk Groupings'!$B$2),'CBSA Walk Groupings'!$A$3,
IF(AND(J441&lt;='CBSA Walk Groupings'!$B$4,J441&gt;'CBSA Walk Groupings'!$B$3),'CBSA Walk Groupings'!$A$4,
IF(AND(J441&lt;='CBSA Walk Groupings'!$B$5,J441&gt;'CBSA Walk Groupings'!$B$4),'CBSA Walk Groupings'!$A$5,
IF(J441&gt;'CBSA Walk Groupings'!$B$5,'CBSA Walk Groupings'!$A$6,"")))))</f>
        <v>2</v>
      </c>
      <c r="M441" s="72">
        <v>0</v>
      </c>
      <c r="N441" s="72">
        <v>11</v>
      </c>
    </row>
    <row r="442" spans="1:14" x14ac:dyDescent="0.25">
      <c r="A442" t="str">
        <f t="shared" si="6"/>
        <v>Corridor Metropolitan Planning Organization_2013</v>
      </c>
      <c r="B442" t="s">
        <v>216</v>
      </c>
      <c r="C442" s="49" t="s">
        <v>107</v>
      </c>
      <c r="D442">
        <v>2013</v>
      </c>
      <c r="E442" s="45">
        <v>191347.15909387241</v>
      </c>
      <c r="F442" s="50">
        <v>99117.841816877728</v>
      </c>
      <c r="G442" s="46">
        <v>388.00001505103171</v>
      </c>
      <c r="H442" s="46">
        <v>2208.1028808051174</v>
      </c>
      <c r="I442" s="47">
        <v>0.39145325194617314</v>
      </c>
      <c r="J442" s="47">
        <v>2.2277552056517065</v>
      </c>
      <c r="K442" s="48">
        <f>IF(I442&lt;='CBSA Bike Groupings'!$B$2,'CBSA Bike Groupings'!$A$2,
IF(AND(I442&lt;='CBSA Bike Groupings'!$B$3,I442&gt;'CBSA Bike Groupings'!$B$2),'CBSA Bike Groupings'!$A$3,
IF(AND(I442&lt;='CBSA Bike Groupings'!$B$4,I442&gt;'CBSA Bike Groupings'!$B$3),'CBSA Bike Groupings'!$A$4,
IF(AND(I442&lt;='CBSA Bike Groupings'!$B$5,I442&gt;'CBSA Bike Groupings'!$B$4),'CBSA Bike Groupings'!$A$5,
IF(I442&gt;'CBSA Bike Groupings'!$B$5,'CBSA Bike Groupings'!$A$6,"")))))</f>
        <v>3</v>
      </c>
      <c r="L442" s="48">
        <f>IF(J442&lt;='CBSA Walk Groupings'!$B$2,'CBSA Walk Groupings'!$A$2,
IF(AND(J442&lt;='CBSA Walk Groupings'!$B$3,J442&gt;'CBSA Walk Groupings'!$B$2),'CBSA Walk Groupings'!$A$3,
IF(AND(J442&lt;='CBSA Walk Groupings'!$B$4,J442&gt;'CBSA Walk Groupings'!$B$3),'CBSA Walk Groupings'!$A$4,
IF(AND(J442&lt;='CBSA Walk Groupings'!$B$5,J442&gt;'CBSA Walk Groupings'!$B$4),'CBSA Walk Groupings'!$A$5,
IF(J442&gt;'CBSA Walk Groupings'!$B$5,'CBSA Walk Groupings'!$A$6,"")))))</f>
        <v>3</v>
      </c>
      <c r="M442" s="72">
        <v>0</v>
      </c>
      <c r="N442" s="72">
        <v>1</v>
      </c>
    </row>
    <row r="443" spans="1:14" x14ac:dyDescent="0.25">
      <c r="A443" t="str">
        <f t="shared" si="6"/>
        <v>Corridor Metropolitan Planning Organization_2014</v>
      </c>
      <c r="B443" t="s">
        <v>216</v>
      </c>
      <c r="C443" s="49" t="s">
        <v>107</v>
      </c>
      <c r="D443">
        <v>2014</v>
      </c>
      <c r="E443" s="45">
        <v>192407.26185623204</v>
      </c>
      <c r="F443" s="50">
        <v>100138.0905801513</v>
      </c>
      <c r="G443" s="46">
        <v>488.98307825384541</v>
      </c>
      <c r="H443" s="46">
        <v>2022.2857257065411</v>
      </c>
      <c r="I443" s="47">
        <v>0.48830876984064275</v>
      </c>
      <c r="J443" s="47">
        <v>2.0194969905960889</v>
      </c>
      <c r="K443" s="48">
        <f>IF(I443&lt;='CBSA Bike Groupings'!$B$2,'CBSA Bike Groupings'!$A$2,
IF(AND(I443&lt;='CBSA Bike Groupings'!$B$3,I443&gt;'CBSA Bike Groupings'!$B$2),'CBSA Bike Groupings'!$A$3,
IF(AND(I443&lt;='CBSA Bike Groupings'!$B$4,I443&gt;'CBSA Bike Groupings'!$B$3),'CBSA Bike Groupings'!$A$4,
IF(AND(I443&lt;='CBSA Bike Groupings'!$B$5,I443&gt;'CBSA Bike Groupings'!$B$4),'CBSA Bike Groupings'!$A$5,
IF(I443&gt;'CBSA Bike Groupings'!$B$5,'CBSA Bike Groupings'!$A$6,"")))))</f>
        <v>3</v>
      </c>
      <c r="L443" s="48">
        <f>IF(J443&lt;='CBSA Walk Groupings'!$B$2,'CBSA Walk Groupings'!$A$2,
IF(AND(J443&lt;='CBSA Walk Groupings'!$B$3,J443&gt;'CBSA Walk Groupings'!$B$2),'CBSA Walk Groupings'!$A$3,
IF(AND(J443&lt;='CBSA Walk Groupings'!$B$4,J443&gt;'CBSA Walk Groupings'!$B$3),'CBSA Walk Groupings'!$A$4,
IF(AND(J443&lt;='CBSA Walk Groupings'!$B$5,J443&gt;'CBSA Walk Groupings'!$B$4),'CBSA Walk Groupings'!$A$5,
IF(J443&gt;'CBSA Walk Groupings'!$B$5,'CBSA Walk Groupings'!$A$6,"")))))</f>
        <v>3</v>
      </c>
      <c r="M443" s="72">
        <v>0</v>
      </c>
      <c r="N443" s="72">
        <v>2</v>
      </c>
    </row>
    <row r="444" spans="1:14" x14ac:dyDescent="0.25">
      <c r="A444" t="str">
        <f t="shared" si="6"/>
        <v>Corridor Metropolitan Planning Organization_2015</v>
      </c>
      <c r="B444" t="s">
        <v>216</v>
      </c>
      <c r="C444" s="49" t="s">
        <v>107</v>
      </c>
      <c r="D444">
        <v>2015</v>
      </c>
      <c r="E444" s="45">
        <v>194361.52103070766</v>
      </c>
      <c r="F444" s="50">
        <v>101033.71726035998</v>
      </c>
      <c r="G444" s="46">
        <v>459.98236402711717</v>
      </c>
      <c r="H444" s="46">
        <v>1811.1702360288896</v>
      </c>
      <c r="I444" s="47">
        <v>0.4552760964359655</v>
      </c>
      <c r="J444" s="47">
        <v>1.7926394130006857</v>
      </c>
      <c r="K444" s="48">
        <f>IF(I444&lt;='CBSA Bike Groupings'!$B$2,'CBSA Bike Groupings'!$A$2,
IF(AND(I444&lt;='CBSA Bike Groupings'!$B$3,I444&gt;'CBSA Bike Groupings'!$B$2),'CBSA Bike Groupings'!$A$3,
IF(AND(I444&lt;='CBSA Bike Groupings'!$B$4,I444&gt;'CBSA Bike Groupings'!$B$3),'CBSA Bike Groupings'!$A$4,
IF(AND(I444&lt;='CBSA Bike Groupings'!$B$5,I444&gt;'CBSA Bike Groupings'!$B$4),'CBSA Bike Groupings'!$A$5,
IF(I444&gt;'CBSA Bike Groupings'!$B$5,'CBSA Bike Groupings'!$A$6,"")))))</f>
        <v>3</v>
      </c>
      <c r="L444" s="48">
        <f>IF(J444&lt;='CBSA Walk Groupings'!$B$2,'CBSA Walk Groupings'!$A$2,
IF(AND(J444&lt;='CBSA Walk Groupings'!$B$3,J444&gt;'CBSA Walk Groupings'!$B$2),'CBSA Walk Groupings'!$A$3,
IF(AND(J444&lt;='CBSA Walk Groupings'!$B$4,J444&gt;'CBSA Walk Groupings'!$B$3),'CBSA Walk Groupings'!$A$4,
IF(AND(J444&lt;='CBSA Walk Groupings'!$B$5,J444&gt;'CBSA Walk Groupings'!$B$4),'CBSA Walk Groupings'!$A$5,
IF(J444&gt;'CBSA Walk Groupings'!$B$5,'CBSA Walk Groupings'!$A$6,"")))))</f>
        <v>2</v>
      </c>
      <c r="M444" s="72">
        <v>0</v>
      </c>
      <c r="N444" s="72">
        <v>0</v>
      </c>
    </row>
    <row r="445" spans="1:14" x14ac:dyDescent="0.25">
      <c r="A445" t="str">
        <f t="shared" si="6"/>
        <v>Corridor Metropolitan Planning Organization_2016</v>
      </c>
      <c r="B445" t="s">
        <v>216</v>
      </c>
      <c r="C445" s="49" t="s">
        <v>107</v>
      </c>
      <c r="D445">
        <v>2016</v>
      </c>
      <c r="E445" s="45">
        <v>195738.05042228385</v>
      </c>
      <c r="F445" s="50">
        <v>102525.79751197144</v>
      </c>
      <c r="G445" s="46">
        <v>461.98251325280432</v>
      </c>
      <c r="H445" s="46">
        <v>1792.5843800528003</v>
      </c>
      <c r="I445" s="47">
        <v>0.45060123838476934</v>
      </c>
      <c r="J445" s="47">
        <v>1.7484227614454684</v>
      </c>
      <c r="K445" s="48">
        <f>IF(I445&lt;='CBSA Bike Groupings'!$B$2,'CBSA Bike Groupings'!$A$2,
IF(AND(I445&lt;='CBSA Bike Groupings'!$B$3,I445&gt;'CBSA Bike Groupings'!$B$2),'CBSA Bike Groupings'!$A$3,
IF(AND(I445&lt;='CBSA Bike Groupings'!$B$4,I445&gt;'CBSA Bike Groupings'!$B$3),'CBSA Bike Groupings'!$A$4,
IF(AND(I445&lt;='CBSA Bike Groupings'!$B$5,I445&gt;'CBSA Bike Groupings'!$B$4),'CBSA Bike Groupings'!$A$5,
IF(I445&gt;'CBSA Bike Groupings'!$B$5,'CBSA Bike Groupings'!$A$6,"")))))</f>
        <v>3</v>
      </c>
      <c r="L445" s="48">
        <f>IF(J445&lt;='CBSA Walk Groupings'!$B$2,'CBSA Walk Groupings'!$A$2,
IF(AND(J445&lt;='CBSA Walk Groupings'!$B$3,J445&gt;'CBSA Walk Groupings'!$B$2),'CBSA Walk Groupings'!$A$3,
IF(AND(J445&lt;='CBSA Walk Groupings'!$B$4,J445&gt;'CBSA Walk Groupings'!$B$3),'CBSA Walk Groupings'!$A$4,
IF(AND(J445&lt;='CBSA Walk Groupings'!$B$5,J445&gt;'CBSA Walk Groupings'!$B$4),'CBSA Walk Groupings'!$A$5,
IF(J445&gt;'CBSA Walk Groupings'!$B$5,'CBSA Walk Groupings'!$A$6,"")))))</f>
        <v>2</v>
      </c>
      <c r="M445" s="72">
        <v>0</v>
      </c>
      <c r="N445" s="72">
        <v>1</v>
      </c>
    </row>
    <row r="446" spans="1:14" x14ac:dyDescent="0.25">
      <c r="A446" t="str">
        <f t="shared" si="6"/>
        <v>Corridor Metropolitan Planning Organization_2017</v>
      </c>
      <c r="B446" t="s">
        <v>216</v>
      </c>
      <c r="C446" s="49" t="s">
        <v>107</v>
      </c>
      <c r="D446">
        <v>2017</v>
      </c>
      <c r="E446" s="45">
        <v>197332</v>
      </c>
      <c r="F446" s="50">
        <v>104321</v>
      </c>
      <c r="G446" s="46">
        <v>400</v>
      </c>
      <c r="H446" s="46">
        <v>1725</v>
      </c>
      <c r="I446" s="47">
        <f>(G446/$F446)*100</f>
        <v>0.38343190728616483</v>
      </c>
      <c r="J446" s="47">
        <f>(H446/$F446)*100</f>
        <v>1.6535501001715858</v>
      </c>
      <c r="K446" s="48">
        <f>IF(I446&lt;='CBSA Bike Groupings'!$B$2,'CBSA Bike Groupings'!$A$2,
IF(AND(I446&lt;='CBSA Bike Groupings'!$B$3,I446&gt;'CBSA Bike Groupings'!$B$2),'CBSA Bike Groupings'!$A$3,
IF(AND(I446&lt;='CBSA Bike Groupings'!$B$4,I446&gt;'CBSA Bike Groupings'!$B$3),'CBSA Bike Groupings'!$A$4,
IF(AND(I446&lt;='CBSA Bike Groupings'!$B$5,I446&gt;'CBSA Bike Groupings'!$B$4),'CBSA Bike Groupings'!$A$5,
IF(I446&gt;'CBSA Bike Groupings'!$B$5,'CBSA Bike Groupings'!$A$6,"")))))</f>
        <v>3</v>
      </c>
      <c r="L446" s="48">
        <f>IF(J446&lt;='CBSA Walk Groupings'!$B$2,'CBSA Walk Groupings'!$A$2,
IF(AND(J446&lt;='CBSA Walk Groupings'!$B$3,J446&gt;'CBSA Walk Groupings'!$B$2),'CBSA Walk Groupings'!$A$3,
IF(AND(J446&lt;='CBSA Walk Groupings'!$B$4,J446&gt;'CBSA Walk Groupings'!$B$3),'CBSA Walk Groupings'!$A$4,
IF(AND(J446&lt;='CBSA Walk Groupings'!$B$5,J446&gt;'CBSA Walk Groupings'!$B$4),'CBSA Walk Groupings'!$A$5,
IF(J446&gt;'CBSA Walk Groupings'!$B$5,'CBSA Walk Groupings'!$A$6,"")))))</f>
        <v>2</v>
      </c>
      <c r="M446" s="72">
        <v>0</v>
      </c>
      <c r="N446" s="72">
        <v>1</v>
      </c>
    </row>
    <row r="447" spans="1:14" x14ac:dyDescent="0.25">
      <c r="A447" t="str">
        <f t="shared" si="6"/>
        <v>Corvallis Area MPO_2013</v>
      </c>
      <c r="B447" t="s">
        <v>217</v>
      </c>
      <c r="C447" s="49" t="s">
        <v>102</v>
      </c>
      <c r="D447">
        <v>2013</v>
      </c>
      <c r="E447" s="45">
        <v>54898.08625671552</v>
      </c>
      <c r="F447" s="50">
        <v>25111.909915877906</v>
      </c>
      <c r="G447" s="46">
        <v>2939.0639397203654</v>
      </c>
      <c r="H447" s="46">
        <v>3030.5067723520779</v>
      </c>
      <c r="I447" s="47">
        <v>11.703864618684525</v>
      </c>
      <c r="J447" s="47">
        <v>12.068005908367532</v>
      </c>
      <c r="K447" s="48">
        <f>IF(I447&lt;='CBSA Bike Groupings'!$B$2,'CBSA Bike Groupings'!$A$2,
IF(AND(I447&lt;='CBSA Bike Groupings'!$B$3,I447&gt;'CBSA Bike Groupings'!$B$2),'CBSA Bike Groupings'!$A$3,
IF(AND(I447&lt;='CBSA Bike Groupings'!$B$4,I447&gt;'CBSA Bike Groupings'!$B$3),'CBSA Bike Groupings'!$A$4,
IF(AND(I447&lt;='CBSA Bike Groupings'!$B$5,I447&gt;'CBSA Bike Groupings'!$B$4),'CBSA Bike Groupings'!$A$5,
IF(I447&gt;'CBSA Bike Groupings'!$B$5,'CBSA Bike Groupings'!$A$6,"")))))</f>
        <v>5</v>
      </c>
      <c r="L447" s="48">
        <f>IF(J447&lt;='CBSA Walk Groupings'!$B$2,'CBSA Walk Groupings'!$A$2,
IF(AND(J447&lt;='CBSA Walk Groupings'!$B$3,J447&gt;'CBSA Walk Groupings'!$B$2),'CBSA Walk Groupings'!$A$3,
IF(AND(J447&lt;='CBSA Walk Groupings'!$B$4,J447&gt;'CBSA Walk Groupings'!$B$3),'CBSA Walk Groupings'!$A$4,
IF(AND(J447&lt;='CBSA Walk Groupings'!$B$5,J447&gt;'CBSA Walk Groupings'!$B$4),'CBSA Walk Groupings'!$A$5,
IF(J447&gt;'CBSA Walk Groupings'!$B$5,'CBSA Walk Groupings'!$A$6,"")))))</f>
        <v>5</v>
      </c>
      <c r="M447" s="72">
        <v>0</v>
      </c>
      <c r="N447" s="72">
        <v>0</v>
      </c>
    </row>
    <row r="448" spans="1:14" x14ac:dyDescent="0.25">
      <c r="A448" t="str">
        <f t="shared" si="6"/>
        <v>Corvallis Area MPO_2014</v>
      </c>
      <c r="B448" t="s">
        <v>217</v>
      </c>
      <c r="C448" s="49" t="s">
        <v>102</v>
      </c>
      <c r="D448">
        <v>2014</v>
      </c>
      <c r="E448" s="45">
        <v>55158.08947890636</v>
      </c>
      <c r="F448" s="50">
        <v>24925.262555488625</v>
      </c>
      <c r="G448" s="46">
        <v>2728.3194623351692</v>
      </c>
      <c r="H448" s="46">
        <v>2992.8668698284523</v>
      </c>
      <c r="I448" s="47">
        <v>10.946000894720301</v>
      </c>
      <c r="J448" s="47">
        <v>12.007363465743765</v>
      </c>
      <c r="K448" s="48">
        <f>IF(I448&lt;='CBSA Bike Groupings'!$B$2,'CBSA Bike Groupings'!$A$2,
IF(AND(I448&lt;='CBSA Bike Groupings'!$B$3,I448&gt;'CBSA Bike Groupings'!$B$2),'CBSA Bike Groupings'!$A$3,
IF(AND(I448&lt;='CBSA Bike Groupings'!$B$4,I448&gt;'CBSA Bike Groupings'!$B$3),'CBSA Bike Groupings'!$A$4,
IF(AND(I448&lt;='CBSA Bike Groupings'!$B$5,I448&gt;'CBSA Bike Groupings'!$B$4),'CBSA Bike Groupings'!$A$5,
IF(I448&gt;'CBSA Bike Groupings'!$B$5,'CBSA Bike Groupings'!$A$6,"")))))</f>
        <v>5</v>
      </c>
      <c r="L448" s="48">
        <f>IF(J448&lt;='CBSA Walk Groupings'!$B$2,'CBSA Walk Groupings'!$A$2,
IF(AND(J448&lt;='CBSA Walk Groupings'!$B$3,J448&gt;'CBSA Walk Groupings'!$B$2),'CBSA Walk Groupings'!$A$3,
IF(AND(J448&lt;='CBSA Walk Groupings'!$B$4,J448&gt;'CBSA Walk Groupings'!$B$3),'CBSA Walk Groupings'!$A$4,
IF(AND(J448&lt;='CBSA Walk Groupings'!$B$5,J448&gt;'CBSA Walk Groupings'!$B$4),'CBSA Walk Groupings'!$A$5,
IF(J448&gt;'CBSA Walk Groupings'!$B$5,'CBSA Walk Groupings'!$A$6,"")))))</f>
        <v>5</v>
      </c>
      <c r="M448" s="72">
        <v>0</v>
      </c>
      <c r="N448" s="72">
        <v>0</v>
      </c>
    </row>
    <row r="449" spans="1:14" x14ac:dyDescent="0.25">
      <c r="A449" t="str">
        <f t="shared" si="6"/>
        <v>Corvallis Area MPO_2015</v>
      </c>
      <c r="B449" t="s">
        <v>217</v>
      </c>
      <c r="C449" s="49" t="s">
        <v>102</v>
      </c>
      <c r="D449">
        <v>2015</v>
      </c>
      <c r="E449" s="45">
        <v>55298.862122752085</v>
      </c>
      <c r="F449" s="50">
        <v>25295.222797472648</v>
      </c>
      <c r="G449" s="46">
        <v>2819.9628989781154</v>
      </c>
      <c r="H449" s="46">
        <v>2498.7853359886976</v>
      </c>
      <c r="I449" s="47">
        <v>11.148203443615724</v>
      </c>
      <c r="J449" s="47">
        <v>9.8784871593950196</v>
      </c>
      <c r="K449" s="48">
        <f>IF(I449&lt;='CBSA Bike Groupings'!$B$2,'CBSA Bike Groupings'!$A$2,
IF(AND(I449&lt;='CBSA Bike Groupings'!$B$3,I449&gt;'CBSA Bike Groupings'!$B$2),'CBSA Bike Groupings'!$A$3,
IF(AND(I449&lt;='CBSA Bike Groupings'!$B$4,I449&gt;'CBSA Bike Groupings'!$B$3),'CBSA Bike Groupings'!$A$4,
IF(AND(I449&lt;='CBSA Bike Groupings'!$B$5,I449&gt;'CBSA Bike Groupings'!$B$4),'CBSA Bike Groupings'!$A$5,
IF(I449&gt;'CBSA Bike Groupings'!$B$5,'CBSA Bike Groupings'!$A$6,"")))))</f>
        <v>5</v>
      </c>
      <c r="L449" s="48">
        <f>IF(J449&lt;='CBSA Walk Groupings'!$B$2,'CBSA Walk Groupings'!$A$2,
IF(AND(J449&lt;='CBSA Walk Groupings'!$B$3,J449&gt;'CBSA Walk Groupings'!$B$2),'CBSA Walk Groupings'!$A$3,
IF(AND(J449&lt;='CBSA Walk Groupings'!$B$4,J449&gt;'CBSA Walk Groupings'!$B$3),'CBSA Walk Groupings'!$A$4,
IF(AND(J449&lt;='CBSA Walk Groupings'!$B$5,J449&gt;'CBSA Walk Groupings'!$B$4),'CBSA Walk Groupings'!$A$5,
IF(J449&gt;'CBSA Walk Groupings'!$B$5,'CBSA Walk Groupings'!$A$6,"")))))</f>
        <v>5</v>
      </c>
      <c r="M449" s="72">
        <v>0</v>
      </c>
      <c r="N449" s="72">
        <v>1</v>
      </c>
    </row>
    <row r="450" spans="1:14" x14ac:dyDescent="0.25">
      <c r="A450" t="str">
        <f t="shared" si="6"/>
        <v>Corvallis Area MPO_2016</v>
      </c>
      <c r="B450" t="s">
        <v>217</v>
      </c>
      <c r="C450" s="49" t="s">
        <v>102</v>
      </c>
      <c r="D450">
        <v>2016</v>
      </c>
      <c r="E450" s="45">
        <v>56223.036821089474</v>
      </c>
      <c r="F450" s="50">
        <v>26128.099022585728</v>
      </c>
      <c r="G450" s="46">
        <v>3115.4822018849491</v>
      </c>
      <c r="H450" s="46">
        <v>2577.3661190873568</v>
      </c>
      <c r="I450" s="47">
        <v>11.923876280443729</v>
      </c>
      <c r="J450" s="47">
        <v>9.8643461082240336</v>
      </c>
      <c r="K450" s="48">
        <f>IF(I450&lt;='CBSA Bike Groupings'!$B$2,'CBSA Bike Groupings'!$A$2,
IF(AND(I450&lt;='CBSA Bike Groupings'!$B$3,I450&gt;'CBSA Bike Groupings'!$B$2),'CBSA Bike Groupings'!$A$3,
IF(AND(I450&lt;='CBSA Bike Groupings'!$B$4,I450&gt;'CBSA Bike Groupings'!$B$3),'CBSA Bike Groupings'!$A$4,
IF(AND(I450&lt;='CBSA Bike Groupings'!$B$5,I450&gt;'CBSA Bike Groupings'!$B$4),'CBSA Bike Groupings'!$A$5,
IF(I450&gt;'CBSA Bike Groupings'!$B$5,'CBSA Bike Groupings'!$A$6,"")))))</f>
        <v>5</v>
      </c>
      <c r="L450" s="48">
        <f>IF(J450&lt;='CBSA Walk Groupings'!$B$2,'CBSA Walk Groupings'!$A$2,
IF(AND(J450&lt;='CBSA Walk Groupings'!$B$3,J450&gt;'CBSA Walk Groupings'!$B$2),'CBSA Walk Groupings'!$A$3,
IF(AND(J450&lt;='CBSA Walk Groupings'!$B$4,J450&gt;'CBSA Walk Groupings'!$B$3),'CBSA Walk Groupings'!$A$4,
IF(AND(J450&lt;='CBSA Walk Groupings'!$B$5,J450&gt;'CBSA Walk Groupings'!$B$4),'CBSA Walk Groupings'!$A$5,
IF(J450&gt;'CBSA Walk Groupings'!$B$5,'CBSA Walk Groupings'!$A$6,"")))))</f>
        <v>5</v>
      </c>
      <c r="M450" s="72">
        <v>0</v>
      </c>
      <c r="N450" s="72">
        <v>1</v>
      </c>
    </row>
    <row r="451" spans="1:14" x14ac:dyDescent="0.25">
      <c r="A451" t="str">
        <f t="shared" ref="A451:A514" si="7">B451&amp;"_"&amp;D451</f>
        <v>Corvallis Area MPO_2017</v>
      </c>
      <c r="B451" t="s">
        <v>217</v>
      </c>
      <c r="C451" s="49" t="s">
        <v>102</v>
      </c>
      <c r="D451">
        <v>2017</v>
      </c>
      <c r="E451" s="45">
        <v>56541</v>
      </c>
      <c r="F451" s="50">
        <v>26763</v>
      </c>
      <c r="G451" s="46">
        <v>3053</v>
      </c>
      <c r="H451" s="46">
        <v>2804</v>
      </c>
      <c r="I451" s="47">
        <f>(G451/$F451)*100</f>
        <v>11.407540260807831</v>
      </c>
      <c r="J451" s="47">
        <f>(H451/$F451)*100</f>
        <v>10.477151290961402</v>
      </c>
      <c r="K451" s="48">
        <f>IF(I451&lt;='CBSA Bike Groupings'!$B$2,'CBSA Bike Groupings'!$A$2,
IF(AND(I451&lt;='CBSA Bike Groupings'!$B$3,I451&gt;'CBSA Bike Groupings'!$B$2),'CBSA Bike Groupings'!$A$3,
IF(AND(I451&lt;='CBSA Bike Groupings'!$B$4,I451&gt;'CBSA Bike Groupings'!$B$3),'CBSA Bike Groupings'!$A$4,
IF(AND(I451&lt;='CBSA Bike Groupings'!$B$5,I451&gt;'CBSA Bike Groupings'!$B$4),'CBSA Bike Groupings'!$A$5,
IF(I451&gt;'CBSA Bike Groupings'!$B$5,'CBSA Bike Groupings'!$A$6,"")))))</f>
        <v>5</v>
      </c>
      <c r="L451" s="48">
        <f>IF(J451&lt;='CBSA Walk Groupings'!$B$2,'CBSA Walk Groupings'!$A$2,
IF(AND(J451&lt;='CBSA Walk Groupings'!$B$3,J451&gt;'CBSA Walk Groupings'!$B$2),'CBSA Walk Groupings'!$A$3,
IF(AND(J451&lt;='CBSA Walk Groupings'!$B$4,J451&gt;'CBSA Walk Groupings'!$B$3),'CBSA Walk Groupings'!$A$4,
IF(AND(J451&lt;='CBSA Walk Groupings'!$B$5,J451&gt;'CBSA Walk Groupings'!$B$4),'CBSA Walk Groupings'!$A$5,
IF(J451&gt;'CBSA Walk Groupings'!$B$5,'CBSA Walk Groupings'!$A$6,"")))))</f>
        <v>5</v>
      </c>
      <c r="M451" s="72">
        <v>0</v>
      </c>
      <c r="N451" s="72">
        <v>1</v>
      </c>
    </row>
    <row r="452" spans="1:14" x14ac:dyDescent="0.25">
      <c r="A452" t="str">
        <f t="shared" si="7"/>
        <v>Cumberland Area MPO_2013</v>
      </c>
      <c r="B452" t="s">
        <v>218</v>
      </c>
      <c r="C452" s="49" t="s">
        <v>128</v>
      </c>
      <c r="D452">
        <v>2013</v>
      </c>
      <c r="E452" s="45">
        <v>74325.122654776904</v>
      </c>
      <c r="F452" s="50">
        <v>29183.154075790335</v>
      </c>
      <c r="G452" s="46">
        <v>23.995193332935735</v>
      </c>
      <c r="H452" s="46">
        <v>1309.0655552447231</v>
      </c>
      <c r="I452" s="47">
        <v>8.2222755191638408E-2</v>
      </c>
      <c r="J452" s="47">
        <v>4.4856890788603732</v>
      </c>
      <c r="K452" s="48">
        <f>IF(I452&lt;='CBSA Bike Groupings'!$B$2,'CBSA Bike Groupings'!$A$2,
IF(AND(I452&lt;='CBSA Bike Groupings'!$B$3,I452&gt;'CBSA Bike Groupings'!$B$2),'CBSA Bike Groupings'!$A$3,
IF(AND(I452&lt;='CBSA Bike Groupings'!$B$4,I452&gt;'CBSA Bike Groupings'!$B$3),'CBSA Bike Groupings'!$A$4,
IF(AND(I452&lt;='CBSA Bike Groupings'!$B$5,I452&gt;'CBSA Bike Groupings'!$B$4),'CBSA Bike Groupings'!$A$5,
IF(I452&gt;'CBSA Bike Groupings'!$B$5,'CBSA Bike Groupings'!$A$6,"")))))</f>
        <v>1</v>
      </c>
      <c r="L452" s="48">
        <f>IF(J452&lt;='CBSA Walk Groupings'!$B$2,'CBSA Walk Groupings'!$A$2,
IF(AND(J452&lt;='CBSA Walk Groupings'!$B$3,J452&gt;'CBSA Walk Groupings'!$B$2),'CBSA Walk Groupings'!$A$3,
IF(AND(J452&lt;='CBSA Walk Groupings'!$B$4,J452&gt;'CBSA Walk Groupings'!$B$3),'CBSA Walk Groupings'!$A$4,
IF(AND(J452&lt;='CBSA Walk Groupings'!$B$5,J452&gt;'CBSA Walk Groupings'!$B$4),'CBSA Walk Groupings'!$A$5,
IF(J452&gt;'CBSA Walk Groupings'!$B$5,'CBSA Walk Groupings'!$A$6,"")))))</f>
        <v>5</v>
      </c>
      <c r="M452" s="72">
        <v>0</v>
      </c>
      <c r="N452" s="72">
        <v>0</v>
      </c>
    </row>
    <row r="453" spans="1:14" x14ac:dyDescent="0.25">
      <c r="A453" t="str">
        <f t="shared" si="7"/>
        <v>Cumberland Area MPO_2014</v>
      </c>
      <c r="B453" t="s">
        <v>218</v>
      </c>
      <c r="C453" s="49" t="s">
        <v>128</v>
      </c>
      <c r="D453">
        <v>2014</v>
      </c>
      <c r="E453" s="45">
        <v>73902.090549517976</v>
      </c>
      <c r="F453" s="50">
        <v>28792.027386742284</v>
      </c>
      <c r="G453" s="46">
        <v>26.994474896692889</v>
      </c>
      <c r="H453" s="46">
        <v>1181.5767229728724</v>
      </c>
      <c r="I453" s="47">
        <v>9.3756770004751022E-2</v>
      </c>
      <c r="J453" s="47">
        <v>4.1038330059277</v>
      </c>
      <c r="K453" s="48">
        <f>IF(I453&lt;='CBSA Bike Groupings'!$B$2,'CBSA Bike Groupings'!$A$2,
IF(AND(I453&lt;='CBSA Bike Groupings'!$B$3,I453&gt;'CBSA Bike Groupings'!$B$2),'CBSA Bike Groupings'!$A$3,
IF(AND(I453&lt;='CBSA Bike Groupings'!$B$4,I453&gt;'CBSA Bike Groupings'!$B$3),'CBSA Bike Groupings'!$A$4,
IF(AND(I453&lt;='CBSA Bike Groupings'!$B$5,I453&gt;'CBSA Bike Groupings'!$B$4),'CBSA Bike Groupings'!$A$5,
IF(I453&gt;'CBSA Bike Groupings'!$B$5,'CBSA Bike Groupings'!$A$6,"")))))</f>
        <v>1</v>
      </c>
      <c r="L453" s="48">
        <f>IF(J453&lt;='CBSA Walk Groupings'!$B$2,'CBSA Walk Groupings'!$A$2,
IF(AND(J453&lt;='CBSA Walk Groupings'!$B$3,J453&gt;'CBSA Walk Groupings'!$B$2),'CBSA Walk Groupings'!$A$3,
IF(AND(J453&lt;='CBSA Walk Groupings'!$B$4,J453&gt;'CBSA Walk Groupings'!$B$3),'CBSA Walk Groupings'!$A$4,
IF(AND(J453&lt;='CBSA Walk Groupings'!$B$5,J453&gt;'CBSA Walk Groupings'!$B$4),'CBSA Walk Groupings'!$A$5,
IF(J453&gt;'CBSA Walk Groupings'!$B$5,'CBSA Walk Groupings'!$A$6,"")))))</f>
        <v>5</v>
      </c>
      <c r="M453" s="72">
        <v>0</v>
      </c>
      <c r="N453" s="72">
        <v>0</v>
      </c>
    </row>
    <row r="454" spans="1:14" x14ac:dyDescent="0.25">
      <c r="A454" t="str">
        <f t="shared" si="7"/>
        <v>Cumberland Area MPO_2015</v>
      </c>
      <c r="B454" t="s">
        <v>218</v>
      </c>
      <c r="C454" s="49" t="s">
        <v>128</v>
      </c>
      <c r="D454">
        <v>2015</v>
      </c>
      <c r="E454" s="45">
        <v>73474.102022821142</v>
      </c>
      <c r="F454" s="50">
        <v>28990.371230545396</v>
      </c>
      <c r="G454" s="46">
        <v>28.994475859382312</v>
      </c>
      <c r="H454" s="46">
        <v>1200.9877459776374</v>
      </c>
      <c r="I454" s="47">
        <v>0.10001415859356984</v>
      </c>
      <c r="J454" s="47">
        <v>4.1427125455786831</v>
      </c>
      <c r="K454" s="48">
        <f>IF(I454&lt;='CBSA Bike Groupings'!$B$2,'CBSA Bike Groupings'!$A$2,
IF(AND(I454&lt;='CBSA Bike Groupings'!$B$3,I454&gt;'CBSA Bike Groupings'!$B$2),'CBSA Bike Groupings'!$A$3,
IF(AND(I454&lt;='CBSA Bike Groupings'!$B$4,I454&gt;'CBSA Bike Groupings'!$B$3),'CBSA Bike Groupings'!$A$4,
IF(AND(I454&lt;='CBSA Bike Groupings'!$B$5,I454&gt;'CBSA Bike Groupings'!$B$4),'CBSA Bike Groupings'!$A$5,
IF(I454&gt;'CBSA Bike Groupings'!$B$5,'CBSA Bike Groupings'!$A$6,"")))))</f>
        <v>1</v>
      </c>
      <c r="L454" s="48">
        <f>IF(J454&lt;='CBSA Walk Groupings'!$B$2,'CBSA Walk Groupings'!$A$2,
IF(AND(J454&lt;='CBSA Walk Groupings'!$B$3,J454&gt;'CBSA Walk Groupings'!$B$2),'CBSA Walk Groupings'!$A$3,
IF(AND(J454&lt;='CBSA Walk Groupings'!$B$4,J454&gt;'CBSA Walk Groupings'!$B$3),'CBSA Walk Groupings'!$A$4,
IF(AND(J454&lt;='CBSA Walk Groupings'!$B$5,J454&gt;'CBSA Walk Groupings'!$B$4),'CBSA Walk Groupings'!$A$5,
IF(J454&gt;'CBSA Walk Groupings'!$B$5,'CBSA Walk Groupings'!$A$6,"")))))</f>
        <v>5</v>
      </c>
      <c r="M454" s="72">
        <v>0</v>
      </c>
      <c r="N454" s="72">
        <v>1</v>
      </c>
    </row>
    <row r="455" spans="1:14" x14ac:dyDescent="0.25">
      <c r="A455" t="str">
        <f t="shared" si="7"/>
        <v>Cumberland Area MPO_2016</v>
      </c>
      <c r="B455" t="s">
        <v>218</v>
      </c>
      <c r="C455" s="49" t="s">
        <v>128</v>
      </c>
      <c r="D455">
        <v>2016</v>
      </c>
      <c r="E455" s="45">
        <v>72984.582644866809</v>
      </c>
      <c r="F455" s="50">
        <v>28709.375186945188</v>
      </c>
      <c r="G455" s="46">
        <v>32.99452246350782</v>
      </c>
      <c r="H455" s="46">
        <v>1199.8268377252971</v>
      </c>
      <c r="I455" s="47">
        <v>0.11492595101307251</v>
      </c>
      <c r="J455" s="47">
        <v>4.1792161268312302</v>
      </c>
      <c r="K455" s="48">
        <f>IF(I455&lt;='CBSA Bike Groupings'!$B$2,'CBSA Bike Groupings'!$A$2,
IF(AND(I455&lt;='CBSA Bike Groupings'!$B$3,I455&gt;'CBSA Bike Groupings'!$B$2),'CBSA Bike Groupings'!$A$3,
IF(AND(I455&lt;='CBSA Bike Groupings'!$B$4,I455&gt;'CBSA Bike Groupings'!$B$3),'CBSA Bike Groupings'!$A$4,
IF(AND(I455&lt;='CBSA Bike Groupings'!$B$5,I455&gt;'CBSA Bike Groupings'!$B$4),'CBSA Bike Groupings'!$A$5,
IF(I455&gt;'CBSA Bike Groupings'!$B$5,'CBSA Bike Groupings'!$A$6,"")))))</f>
        <v>1</v>
      </c>
      <c r="L455" s="48">
        <f>IF(J455&lt;='CBSA Walk Groupings'!$B$2,'CBSA Walk Groupings'!$A$2,
IF(AND(J455&lt;='CBSA Walk Groupings'!$B$3,J455&gt;'CBSA Walk Groupings'!$B$2),'CBSA Walk Groupings'!$A$3,
IF(AND(J455&lt;='CBSA Walk Groupings'!$B$4,J455&gt;'CBSA Walk Groupings'!$B$3),'CBSA Walk Groupings'!$A$4,
IF(AND(J455&lt;='CBSA Walk Groupings'!$B$5,J455&gt;'CBSA Walk Groupings'!$B$4),'CBSA Walk Groupings'!$A$5,
IF(J455&gt;'CBSA Walk Groupings'!$B$5,'CBSA Walk Groupings'!$A$6,"")))))</f>
        <v>5</v>
      </c>
      <c r="M455" s="72">
        <v>0</v>
      </c>
      <c r="N455" s="72">
        <v>0</v>
      </c>
    </row>
    <row r="456" spans="1:14" x14ac:dyDescent="0.25">
      <c r="A456" t="str">
        <f t="shared" si="7"/>
        <v>Cumberland Area MPO_2017</v>
      </c>
      <c r="B456" t="s">
        <v>218</v>
      </c>
      <c r="C456" s="49" t="s">
        <v>128</v>
      </c>
      <c r="D456">
        <v>2017</v>
      </c>
      <c r="E456" s="45">
        <v>72517</v>
      </c>
      <c r="F456" s="50">
        <v>28092</v>
      </c>
      <c r="G456" s="46">
        <v>41</v>
      </c>
      <c r="H456" s="46">
        <v>1233</v>
      </c>
      <c r="I456" s="47">
        <f>(G456/$F456)*100</f>
        <v>0.14594902463334758</v>
      </c>
      <c r="J456" s="47">
        <f>(H456/$F456)*100</f>
        <v>4.3891499359248183</v>
      </c>
      <c r="K456" s="48">
        <f>IF(I456&lt;='CBSA Bike Groupings'!$B$2,'CBSA Bike Groupings'!$A$2,
IF(AND(I456&lt;='CBSA Bike Groupings'!$B$3,I456&gt;'CBSA Bike Groupings'!$B$2),'CBSA Bike Groupings'!$A$3,
IF(AND(I456&lt;='CBSA Bike Groupings'!$B$4,I456&gt;'CBSA Bike Groupings'!$B$3),'CBSA Bike Groupings'!$A$4,
IF(AND(I456&lt;='CBSA Bike Groupings'!$B$5,I456&gt;'CBSA Bike Groupings'!$B$4),'CBSA Bike Groupings'!$A$5,
IF(I456&gt;'CBSA Bike Groupings'!$B$5,'CBSA Bike Groupings'!$A$6,"")))))</f>
        <v>1</v>
      </c>
      <c r="L456" s="48">
        <f>IF(J456&lt;='CBSA Walk Groupings'!$B$2,'CBSA Walk Groupings'!$A$2,
IF(AND(J456&lt;='CBSA Walk Groupings'!$B$3,J456&gt;'CBSA Walk Groupings'!$B$2),'CBSA Walk Groupings'!$A$3,
IF(AND(J456&lt;='CBSA Walk Groupings'!$B$4,J456&gt;'CBSA Walk Groupings'!$B$3),'CBSA Walk Groupings'!$A$4,
IF(AND(J456&lt;='CBSA Walk Groupings'!$B$5,J456&gt;'CBSA Walk Groupings'!$B$4),'CBSA Walk Groupings'!$A$5,
IF(J456&gt;'CBSA Walk Groupings'!$B$5,'CBSA Walk Groupings'!$A$6,"")))))</f>
        <v>5</v>
      </c>
      <c r="M456" s="72">
        <v>0</v>
      </c>
      <c r="N456" s="72">
        <v>0</v>
      </c>
    </row>
    <row r="457" spans="1:14" x14ac:dyDescent="0.25">
      <c r="A457" t="str">
        <f t="shared" si="7"/>
        <v>Danville Area Transportation Study_2013</v>
      </c>
      <c r="B457" t="s">
        <v>219</v>
      </c>
      <c r="C457" s="49" t="s">
        <v>195</v>
      </c>
      <c r="D457">
        <v>2013</v>
      </c>
      <c r="E457" s="45">
        <v>55700.448382774972</v>
      </c>
      <c r="F457" s="50">
        <v>21415.310644749883</v>
      </c>
      <c r="G457" s="46">
        <v>25</v>
      </c>
      <c r="H457" s="46">
        <v>597.13385119126031</v>
      </c>
      <c r="I457" s="47">
        <v>0.11673890897365494</v>
      </c>
      <c r="J457" s="47">
        <v>2.7883501719721817</v>
      </c>
      <c r="K457" s="48">
        <f>IF(I457&lt;='CBSA Bike Groupings'!$B$2,'CBSA Bike Groupings'!$A$2,
IF(AND(I457&lt;='CBSA Bike Groupings'!$B$3,I457&gt;'CBSA Bike Groupings'!$B$2),'CBSA Bike Groupings'!$A$3,
IF(AND(I457&lt;='CBSA Bike Groupings'!$B$4,I457&gt;'CBSA Bike Groupings'!$B$3),'CBSA Bike Groupings'!$A$4,
IF(AND(I457&lt;='CBSA Bike Groupings'!$B$5,I457&gt;'CBSA Bike Groupings'!$B$4),'CBSA Bike Groupings'!$A$5,
IF(I457&gt;'CBSA Bike Groupings'!$B$5,'CBSA Bike Groupings'!$A$6,"")))))</f>
        <v>1</v>
      </c>
      <c r="L457" s="48">
        <f>IF(J457&lt;='CBSA Walk Groupings'!$B$2,'CBSA Walk Groupings'!$A$2,
IF(AND(J457&lt;='CBSA Walk Groupings'!$B$3,J457&gt;'CBSA Walk Groupings'!$B$2),'CBSA Walk Groupings'!$A$3,
IF(AND(J457&lt;='CBSA Walk Groupings'!$B$4,J457&gt;'CBSA Walk Groupings'!$B$3),'CBSA Walk Groupings'!$A$4,
IF(AND(J457&lt;='CBSA Walk Groupings'!$B$5,J457&gt;'CBSA Walk Groupings'!$B$4),'CBSA Walk Groupings'!$A$5,
IF(J457&gt;'CBSA Walk Groupings'!$B$5,'CBSA Walk Groupings'!$A$6,"")))))</f>
        <v>4</v>
      </c>
      <c r="M457" s="72">
        <v>0</v>
      </c>
      <c r="N457" s="72">
        <v>1</v>
      </c>
    </row>
    <row r="458" spans="1:14" x14ac:dyDescent="0.25">
      <c r="A458" t="str">
        <f t="shared" si="7"/>
        <v>Danville Area Transportation Study_2014</v>
      </c>
      <c r="B458" t="s">
        <v>219</v>
      </c>
      <c r="C458" s="49" t="s">
        <v>195</v>
      </c>
      <c r="D458">
        <v>2014</v>
      </c>
      <c r="E458" s="45">
        <v>55487.146637361817</v>
      </c>
      <c r="F458" s="50">
        <v>21068.905579729108</v>
      </c>
      <c r="G458" s="46">
        <v>16</v>
      </c>
      <c r="H458" s="46">
        <v>637.02215034325991</v>
      </c>
      <c r="I458" s="47">
        <v>7.5941296236070183E-2</v>
      </c>
      <c r="J458" s="47">
        <v>3.0235179892597457</v>
      </c>
      <c r="K458" s="48">
        <f>IF(I458&lt;='CBSA Bike Groupings'!$B$2,'CBSA Bike Groupings'!$A$2,
IF(AND(I458&lt;='CBSA Bike Groupings'!$B$3,I458&gt;'CBSA Bike Groupings'!$B$2),'CBSA Bike Groupings'!$A$3,
IF(AND(I458&lt;='CBSA Bike Groupings'!$B$4,I458&gt;'CBSA Bike Groupings'!$B$3),'CBSA Bike Groupings'!$A$4,
IF(AND(I458&lt;='CBSA Bike Groupings'!$B$5,I458&gt;'CBSA Bike Groupings'!$B$4),'CBSA Bike Groupings'!$A$5,
IF(I458&gt;'CBSA Bike Groupings'!$B$5,'CBSA Bike Groupings'!$A$6,"")))))</f>
        <v>1</v>
      </c>
      <c r="L458" s="48">
        <f>IF(J458&lt;='CBSA Walk Groupings'!$B$2,'CBSA Walk Groupings'!$A$2,
IF(AND(J458&lt;='CBSA Walk Groupings'!$B$3,J458&gt;'CBSA Walk Groupings'!$B$2),'CBSA Walk Groupings'!$A$3,
IF(AND(J458&lt;='CBSA Walk Groupings'!$B$4,J458&gt;'CBSA Walk Groupings'!$B$3),'CBSA Walk Groupings'!$A$4,
IF(AND(J458&lt;='CBSA Walk Groupings'!$B$5,J458&gt;'CBSA Walk Groupings'!$B$4),'CBSA Walk Groupings'!$A$5,
IF(J458&gt;'CBSA Walk Groupings'!$B$5,'CBSA Walk Groupings'!$A$6,"")))))</f>
        <v>4</v>
      </c>
      <c r="M458" s="72">
        <v>0</v>
      </c>
      <c r="N458" s="72">
        <v>1</v>
      </c>
    </row>
    <row r="459" spans="1:14" x14ac:dyDescent="0.25">
      <c r="A459" t="str">
        <f t="shared" si="7"/>
        <v>Danville Area Transportation Study_2015</v>
      </c>
      <c r="B459" t="s">
        <v>219</v>
      </c>
      <c r="C459" s="49" t="s">
        <v>195</v>
      </c>
      <c r="D459">
        <v>2015</v>
      </c>
      <c r="E459" s="45">
        <v>55325.485959178965</v>
      </c>
      <c r="F459" s="50">
        <v>20989.803149442807</v>
      </c>
      <c r="G459" s="46">
        <v>18</v>
      </c>
      <c r="H459" s="46">
        <v>615.11942134567698</v>
      </c>
      <c r="I459" s="47">
        <v>8.5755925731384602E-2</v>
      </c>
      <c r="J459" s="47">
        <v>2.9305630784917858</v>
      </c>
      <c r="K459" s="48">
        <f>IF(I459&lt;='CBSA Bike Groupings'!$B$2,'CBSA Bike Groupings'!$A$2,
IF(AND(I459&lt;='CBSA Bike Groupings'!$B$3,I459&gt;'CBSA Bike Groupings'!$B$2),'CBSA Bike Groupings'!$A$3,
IF(AND(I459&lt;='CBSA Bike Groupings'!$B$4,I459&gt;'CBSA Bike Groupings'!$B$3),'CBSA Bike Groupings'!$A$4,
IF(AND(I459&lt;='CBSA Bike Groupings'!$B$5,I459&gt;'CBSA Bike Groupings'!$B$4),'CBSA Bike Groupings'!$A$5,
IF(I459&gt;'CBSA Bike Groupings'!$B$5,'CBSA Bike Groupings'!$A$6,"")))))</f>
        <v>1</v>
      </c>
      <c r="L459" s="48">
        <f>IF(J459&lt;='CBSA Walk Groupings'!$B$2,'CBSA Walk Groupings'!$A$2,
IF(AND(J459&lt;='CBSA Walk Groupings'!$B$3,J459&gt;'CBSA Walk Groupings'!$B$2),'CBSA Walk Groupings'!$A$3,
IF(AND(J459&lt;='CBSA Walk Groupings'!$B$4,J459&gt;'CBSA Walk Groupings'!$B$3),'CBSA Walk Groupings'!$A$4,
IF(AND(J459&lt;='CBSA Walk Groupings'!$B$5,J459&gt;'CBSA Walk Groupings'!$B$4),'CBSA Walk Groupings'!$A$5,
IF(J459&gt;'CBSA Walk Groupings'!$B$5,'CBSA Walk Groupings'!$A$6,"")))))</f>
        <v>4</v>
      </c>
      <c r="M459" s="72">
        <v>0</v>
      </c>
      <c r="N459" s="72">
        <v>1</v>
      </c>
    </row>
    <row r="460" spans="1:14" x14ac:dyDescent="0.25">
      <c r="A460" t="str">
        <f t="shared" si="7"/>
        <v>Danville Area Transportation Study_2016</v>
      </c>
      <c r="B460" t="s">
        <v>219</v>
      </c>
      <c r="C460" s="49" t="s">
        <v>195</v>
      </c>
      <c r="D460">
        <v>2016</v>
      </c>
      <c r="E460" s="45">
        <v>54838.105613514272</v>
      </c>
      <c r="F460" s="50">
        <v>20652.971584075825</v>
      </c>
      <c r="G460" s="46">
        <v>28.6528903962596</v>
      </c>
      <c r="H460" s="46">
        <v>555.29174055489841</v>
      </c>
      <c r="I460" s="47">
        <v>0.13873495288373899</v>
      </c>
      <c r="J460" s="47">
        <v>2.6886772118693472</v>
      </c>
      <c r="K460" s="48">
        <f>IF(I460&lt;='CBSA Bike Groupings'!$B$2,'CBSA Bike Groupings'!$A$2,
IF(AND(I460&lt;='CBSA Bike Groupings'!$B$3,I460&gt;'CBSA Bike Groupings'!$B$2),'CBSA Bike Groupings'!$A$3,
IF(AND(I460&lt;='CBSA Bike Groupings'!$B$4,I460&gt;'CBSA Bike Groupings'!$B$3),'CBSA Bike Groupings'!$A$4,
IF(AND(I460&lt;='CBSA Bike Groupings'!$B$5,I460&gt;'CBSA Bike Groupings'!$B$4),'CBSA Bike Groupings'!$A$5,
IF(I460&gt;'CBSA Bike Groupings'!$B$5,'CBSA Bike Groupings'!$A$6,"")))))</f>
        <v>1</v>
      </c>
      <c r="L460" s="48">
        <f>IF(J460&lt;='CBSA Walk Groupings'!$B$2,'CBSA Walk Groupings'!$A$2,
IF(AND(J460&lt;='CBSA Walk Groupings'!$B$3,J460&gt;'CBSA Walk Groupings'!$B$2),'CBSA Walk Groupings'!$A$3,
IF(AND(J460&lt;='CBSA Walk Groupings'!$B$4,J460&gt;'CBSA Walk Groupings'!$B$3),'CBSA Walk Groupings'!$A$4,
IF(AND(J460&lt;='CBSA Walk Groupings'!$B$5,J460&gt;'CBSA Walk Groupings'!$B$4),'CBSA Walk Groupings'!$A$5,
IF(J460&gt;'CBSA Walk Groupings'!$B$5,'CBSA Walk Groupings'!$A$6,"")))))</f>
        <v>4</v>
      </c>
      <c r="M460" s="72">
        <v>0</v>
      </c>
      <c r="N460" s="72">
        <v>0</v>
      </c>
    </row>
    <row r="461" spans="1:14" x14ac:dyDescent="0.25">
      <c r="A461" t="str">
        <f t="shared" si="7"/>
        <v>Danville Area Transportation Study_2017</v>
      </c>
      <c r="B461" t="s">
        <v>219</v>
      </c>
      <c r="C461" s="49" t="s">
        <v>195</v>
      </c>
      <c r="D461">
        <v>2017</v>
      </c>
      <c r="E461" s="45">
        <v>54540</v>
      </c>
      <c r="F461" s="50">
        <v>20542</v>
      </c>
      <c r="G461" s="46">
        <v>18</v>
      </c>
      <c r="H461" s="46">
        <v>502</v>
      </c>
      <c r="I461" s="47">
        <f>(G461/$F461)*100</f>
        <v>8.7625352935449319E-2</v>
      </c>
      <c r="J461" s="47">
        <f>(H461/$F461)*100</f>
        <v>2.4437737318664201</v>
      </c>
      <c r="K461" s="48">
        <f>IF(I461&lt;='CBSA Bike Groupings'!$B$2,'CBSA Bike Groupings'!$A$2,
IF(AND(I461&lt;='CBSA Bike Groupings'!$B$3,I461&gt;'CBSA Bike Groupings'!$B$2),'CBSA Bike Groupings'!$A$3,
IF(AND(I461&lt;='CBSA Bike Groupings'!$B$4,I461&gt;'CBSA Bike Groupings'!$B$3),'CBSA Bike Groupings'!$A$4,
IF(AND(I461&lt;='CBSA Bike Groupings'!$B$5,I461&gt;'CBSA Bike Groupings'!$B$4),'CBSA Bike Groupings'!$A$5,
IF(I461&gt;'CBSA Bike Groupings'!$B$5,'CBSA Bike Groupings'!$A$6,"")))))</f>
        <v>1</v>
      </c>
      <c r="L461" s="48">
        <f>IF(J461&lt;='CBSA Walk Groupings'!$B$2,'CBSA Walk Groupings'!$A$2,
IF(AND(J461&lt;='CBSA Walk Groupings'!$B$3,J461&gt;'CBSA Walk Groupings'!$B$2),'CBSA Walk Groupings'!$A$3,
IF(AND(J461&lt;='CBSA Walk Groupings'!$B$4,J461&gt;'CBSA Walk Groupings'!$B$3),'CBSA Walk Groupings'!$A$4,
IF(AND(J461&lt;='CBSA Walk Groupings'!$B$5,J461&gt;'CBSA Walk Groupings'!$B$4),'CBSA Walk Groupings'!$A$5,
IF(J461&gt;'CBSA Walk Groupings'!$B$5,'CBSA Walk Groupings'!$A$6,"")))))</f>
        <v>4</v>
      </c>
      <c r="M461" s="72">
        <v>0</v>
      </c>
      <c r="N461" s="72">
        <v>2</v>
      </c>
    </row>
    <row r="462" spans="1:14" x14ac:dyDescent="0.25">
      <c r="A462" t="str">
        <f t="shared" si="7"/>
        <v>Danville MPO_2013</v>
      </c>
      <c r="B462" t="s">
        <v>220</v>
      </c>
      <c r="C462" s="49" t="s">
        <v>149</v>
      </c>
      <c r="D462">
        <v>2013</v>
      </c>
      <c r="E462" s="45">
        <v>63557.424041681574</v>
      </c>
      <c r="F462" s="50">
        <v>25353.497821054596</v>
      </c>
      <c r="G462" s="46">
        <v>38.917838018876999</v>
      </c>
      <c r="H462" s="46">
        <v>424.68570525539667</v>
      </c>
      <c r="I462" s="47">
        <v>0.15350086324798154</v>
      </c>
      <c r="J462" s="47">
        <v>1.6750576518192297</v>
      </c>
      <c r="K462" s="48">
        <f>IF(I462&lt;='CBSA Bike Groupings'!$B$2,'CBSA Bike Groupings'!$A$2,
IF(AND(I462&lt;='CBSA Bike Groupings'!$B$3,I462&gt;'CBSA Bike Groupings'!$B$2),'CBSA Bike Groupings'!$A$3,
IF(AND(I462&lt;='CBSA Bike Groupings'!$B$4,I462&gt;'CBSA Bike Groupings'!$B$3),'CBSA Bike Groupings'!$A$4,
IF(AND(I462&lt;='CBSA Bike Groupings'!$B$5,I462&gt;'CBSA Bike Groupings'!$B$4),'CBSA Bike Groupings'!$A$5,
IF(I462&gt;'CBSA Bike Groupings'!$B$5,'CBSA Bike Groupings'!$A$6,"")))))</f>
        <v>1</v>
      </c>
      <c r="L462" s="48">
        <f>IF(J462&lt;='CBSA Walk Groupings'!$B$2,'CBSA Walk Groupings'!$A$2,
IF(AND(J462&lt;='CBSA Walk Groupings'!$B$3,J462&gt;'CBSA Walk Groupings'!$B$2),'CBSA Walk Groupings'!$A$3,
IF(AND(J462&lt;='CBSA Walk Groupings'!$B$4,J462&gt;'CBSA Walk Groupings'!$B$3),'CBSA Walk Groupings'!$A$4,
IF(AND(J462&lt;='CBSA Walk Groupings'!$B$5,J462&gt;'CBSA Walk Groupings'!$B$4),'CBSA Walk Groupings'!$A$5,
IF(J462&gt;'CBSA Walk Groupings'!$B$5,'CBSA Walk Groupings'!$A$6,"")))))</f>
        <v>2</v>
      </c>
      <c r="M462" s="72">
        <v>0</v>
      </c>
      <c r="N462" s="72">
        <v>3</v>
      </c>
    </row>
    <row r="463" spans="1:14" x14ac:dyDescent="0.25">
      <c r="A463" t="str">
        <f t="shared" si="7"/>
        <v>Danville MPO_2014</v>
      </c>
      <c r="B463" t="s">
        <v>220</v>
      </c>
      <c r="C463" s="49" t="s">
        <v>149</v>
      </c>
      <c r="D463">
        <v>2014</v>
      </c>
      <c r="E463" s="45">
        <v>62916.869490220335</v>
      </c>
      <c r="F463" s="50">
        <v>25007.251258737859</v>
      </c>
      <c r="G463" s="46">
        <v>23.431537080169999</v>
      </c>
      <c r="H463" s="46">
        <v>377.1277114878514</v>
      </c>
      <c r="I463" s="47">
        <v>9.3698970901420903E-2</v>
      </c>
      <c r="J463" s="47">
        <v>1.5080734287263102</v>
      </c>
      <c r="K463" s="48">
        <f>IF(I463&lt;='CBSA Bike Groupings'!$B$2,'CBSA Bike Groupings'!$A$2,
IF(AND(I463&lt;='CBSA Bike Groupings'!$B$3,I463&gt;'CBSA Bike Groupings'!$B$2),'CBSA Bike Groupings'!$A$3,
IF(AND(I463&lt;='CBSA Bike Groupings'!$B$4,I463&gt;'CBSA Bike Groupings'!$B$3),'CBSA Bike Groupings'!$A$4,
IF(AND(I463&lt;='CBSA Bike Groupings'!$B$5,I463&gt;'CBSA Bike Groupings'!$B$4),'CBSA Bike Groupings'!$A$5,
IF(I463&gt;'CBSA Bike Groupings'!$B$5,'CBSA Bike Groupings'!$A$6,"")))))</f>
        <v>1</v>
      </c>
      <c r="L463" s="48">
        <f>IF(J463&lt;='CBSA Walk Groupings'!$B$2,'CBSA Walk Groupings'!$A$2,
IF(AND(J463&lt;='CBSA Walk Groupings'!$B$3,J463&gt;'CBSA Walk Groupings'!$B$2),'CBSA Walk Groupings'!$A$3,
IF(AND(J463&lt;='CBSA Walk Groupings'!$B$4,J463&gt;'CBSA Walk Groupings'!$B$3),'CBSA Walk Groupings'!$A$4,
IF(AND(J463&lt;='CBSA Walk Groupings'!$B$5,J463&gt;'CBSA Walk Groupings'!$B$4),'CBSA Walk Groupings'!$A$5,
IF(J463&gt;'CBSA Walk Groupings'!$B$5,'CBSA Walk Groupings'!$A$6,"")))))</f>
        <v>2</v>
      </c>
      <c r="M463" s="72">
        <v>0</v>
      </c>
      <c r="N463" s="72">
        <v>1</v>
      </c>
    </row>
    <row r="464" spans="1:14" x14ac:dyDescent="0.25">
      <c r="A464" t="str">
        <f t="shared" si="7"/>
        <v>Danville MPO_2015</v>
      </c>
      <c r="B464" t="s">
        <v>220</v>
      </c>
      <c r="C464" s="49" t="s">
        <v>149</v>
      </c>
      <c r="D464">
        <v>2015</v>
      </c>
      <c r="E464" s="45">
        <v>62376.856357627519</v>
      </c>
      <c r="F464" s="50">
        <v>25358.813185539344</v>
      </c>
      <c r="G464" s="46">
        <v>22.431540678685</v>
      </c>
      <c r="H464" s="46">
        <v>391.30172797871921</v>
      </c>
      <c r="I464" s="47">
        <v>8.8456587122446265E-2</v>
      </c>
      <c r="J464" s="47">
        <v>1.5430600995233319</v>
      </c>
      <c r="K464" s="48">
        <f>IF(I464&lt;='CBSA Bike Groupings'!$B$2,'CBSA Bike Groupings'!$A$2,
IF(AND(I464&lt;='CBSA Bike Groupings'!$B$3,I464&gt;'CBSA Bike Groupings'!$B$2),'CBSA Bike Groupings'!$A$3,
IF(AND(I464&lt;='CBSA Bike Groupings'!$B$4,I464&gt;'CBSA Bike Groupings'!$B$3),'CBSA Bike Groupings'!$A$4,
IF(AND(I464&lt;='CBSA Bike Groupings'!$B$5,I464&gt;'CBSA Bike Groupings'!$B$4),'CBSA Bike Groupings'!$A$5,
IF(I464&gt;'CBSA Bike Groupings'!$B$5,'CBSA Bike Groupings'!$A$6,"")))))</f>
        <v>1</v>
      </c>
      <c r="L464" s="48">
        <f>IF(J464&lt;='CBSA Walk Groupings'!$B$2,'CBSA Walk Groupings'!$A$2,
IF(AND(J464&lt;='CBSA Walk Groupings'!$B$3,J464&gt;'CBSA Walk Groupings'!$B$2),'CBSA Walk Groupings'!$A$3,
IF(AND(J464&lt;='CBSA Walk Groupings'!$B$4,J464&gt;'CBSA Walk Groupings'!$B$3),'CBSA Walk Groupings'!$A$4,
IF(AND(J464&lt;='CBSA Walk Groupings'!$B$5,J464&gt;'CBSA Walk Groupings'!$B$4),'CBSA Walk Groupings'!$A$5,
IF(J464&gt;'CBSA Walk Groupings'!$B$5,'CBSA Walk Groupings'!$A$6,"")))))</f>
        <v>2</v>
      </c>
      <c r="M464" s="72">
        <v>0</v>
      </c>
      <c r="N464" s="72">
        <v>0</v>
      </c>
    </row>
    <row r="465" spans="1:14" x14ac:dyDescent="0.25">
      <c r="A465" t="str">
        <f t="shared" si="7"/>
        <v>Danville MPO_2016</v>
      </c>
      <c r="B465" t="s">
        <v>220</v>
      </c>
      <c r="C465" s="49" t="s">
        <v>149</v>
      </c>
      <c r="D465">
        <v>2016</v>
      </c>
      <c r="E465" s="45">
        <v>62471.20673573362</v>
      </c>
      <c r="F465" s="50">
        <v>25591.03729043018</v>
      </c>
      <c r="G465" s="46">
        <v>30.47812461220073</v>
      </c>
      <c r="H465" s="46">
        <v>365.65936632401417</v>
      </c>
      <c r="I465" s="47">
        <v>0.11909687077669996</v>
      </c>
      <c r="J465" s="47">
        <v>1.4288571509399239</v>
      </c>
      <c r="K465" s="48">
        <f>IF(I465&lt;='CBSA Bike Groupings'!$B$2,'CBSA Bike Groupings'!$A$2,
IF(AND(I465&lt;='CBSA Bike Groupings'!$B$3,I465&gt;'CBSA Bike Groupings'!$B$2),'CBSA Bike Groupings'!$A$3,
IF(AND(I465&lt;='CBSA Bike Groupings'!$B$4,I465&gt;'CBSA Bike Groupings'!$B$3),'CBSA Bike Groupings'!$A$4,
IF(AND(I465&lt;='CBSA Bike Groupings'!$B$5,I465&gt;'CBSA Bike Groupings'!$B$4),'CBSA Bike Groupings'!$A$5,
IF(I465&gt;'CBSA Bike Groupings'!$B$5,'CBSA Bike Groupings'!$A$6,"")))))</f>
        <v>1</v>
      </c>
      <c r="L465" s="48">
        <f>IF(J465&lt;='CBSA Walk Groupings'!$B$2,'CBSA Walk Groupings'!$A$2,
IF(AND(J465&lt;='CBSA Walk Groupings'!$B$3,J465&gt;'CBSA Walk Groupings'!$B$2),'CBSA Walk Groupings'!$A$3,
IF(AND(J465&lt;='CBSA Walk Groupings'!$B$4,J465&gt;'CBSA Walk Groupings'!$B$3),'CBSA Walk Groupings'!$A$4,
IF(AND(J465&lt;='CBSA Walk Groupings'!$B$5,J465&gt;'CBSA Walk Groupings'!$B$4),'CBSA Walk Groupings'!$A$5,
IF(J465&gt;'CBSA Walk Groupings'!$B$5,'CBSA Walk Groupings'!$A$6,"")))))</f>
        <v>2</v>
      </c>
      <c r="M465" s="72">
        <v>0</v>
      </c>
      <c r="N465" s="72">
        <v>3</v>
      </c>
    </row>
    <row r="466" spans="1:14" x14ac:dyDescent="0.25">
      <c r="A466" t="str">
        <f t="shared" si="7"/>
        <v>Danville MPO_2017</v>
      </c>
      <c r="B466" t="s">
        <v>220</v>
      </c>
      <c r="C466" s="49" t="s">
        <v>149</v>
      </c>
      <c r="D466">
        <v>2017</v>
      </c>
      <c r="E466" s="45">
        <v>61986</v>
      </c>
      <c r="F466" s="50">
        <v>25831</v>
      </c>
      <c r="G466" s="46">
        <v>12</v>
      </c>
      <c r="H466" s="46">
        <v>400</v>
      </c>
      <c r="I466" s="47">
        <f>(G466/$F466)*100</f>
        <v>4.6455808911772679E-2</v>
      </c>
      <c r="J466" s="47">
        <f>(H466/$F466)*100</f>
        <v>1.5485269637257559</v>
      </c>
      <c r="K466" s="48">
        <f>IF(I466&lt;='CBSA Bike Groupings'!$B$2,'CBSA Bike Groupings'!$A$2,
IF(AND(I466&lt;='CBSA Bike Groupings'!$B$3,I466&gt;'CBSA Bike Groupings'!$B$2),'CBSA Bike Groupings'!$A$3,
IF(AND(I466&lt;='CBSA Bike Groupings'!$B$4,I466&gt;'CBSA Bike Groupings'!$B$3),'CBSA Bike Groupings'!$A$4,
IF(AND(I466&lt;='CBSA Bike Groupings'!$B$5,I466&gt;'CBSA Bike Groupings'!$B$4),'CBSA Bike Groupings'!$A$5,
IF(I466&gt;'CBSA Bike Groupings'!$B$5,'CBSA Bike Groupings'!$A$6,"")))))</f>
        <v>1</v>
      </c>
      <c r="L466" s="48">
        <f>IF(J466&lt;='CBSA Walk Groupings'!$B$2,'CBSA Walk Groupings'!$A$2,
IF(AND(J466&lt;='CBSA Walk Groupings'!$B$3,J466&gt;'CBSA Walk Groupings'!$B$2),'CBSA Walk Groupings'!$A$3,
IF(AND(J466&lt;='CBSA Walk Groupings'!$B$4,J466&gt;'CBSA Walk Groupings'!$B$3),'CBSA Walk Groupings'!$A$4,
IF(AND(J466&lt;='CBSA Walk Groupings'!$B$5,J466&gt;'CBSA Walk Groupings'!$B$4),'CBSA Walk Groupings'!$A$5,
IF(J466&gt;'CBSA Walk Groupings'!$B$5,'CBSA Walk Groupings'!$A$6,"")))))</f>
        <v>2</v>
      </c>
      <c r="M466" s="72">
        <v>0</v>
      </c>
      <c r="N466" s="72">
        <v>2</v>
      </c>
    </row>
    <row r="467" spans="1:14" x14ac:dyDescent="0.25">
      <c r="A467" t="str">
        <f t="shared" si="7"/>
        <v>Decatur Area MPO_2013</v>
      </c>
      <c r="B467" t="s">
        <v>221</v>
      </c>
      <c r="C467" s="49" t="s">
        <v>125</v>
      </c>
      <c r="D467">
        <v>2013</v>
      </c>
      <c r="E467" s="45">
        <v>93450.946262569414</v>
      </c>
      <c r="F467" s="50">
        <v>40294.079225413116</v>
      </c>
      <c r="G467" s="46">
        <v>0</v>
      </c>
      <c r="H467" s="46">
        <v>386.952181500466</v>
      </c>
      <c r="I467" s="47">
        <v>0</v>
      </c>
      <c r="J467" s="47">
        <v>0.96032019824991732</v>
      </c>
      <c r="K467" s="48">
        <f>IF(I467&lt;='CBSA Bike Groupings'!$B$2,'CBSA Bike Groupings'!$A$2,
IF(AND(I467&lt;='CBSA Bike Groupings'!$B$3,I467&gt;'CBSA Bike Groupings'!$B$2),'CBSA Bike Groupings'!$A$3,
IF(AND(I467&lt;='CBSA Bike Groupings'!$B$4,I467&gt;'CBSA Bike Groupings'!$B$3),'CBSA Bike Groupings'!$A$4,
IF(AND(I467&lt;='CBSA Bike Groupings'!$B$5,I467&gt;'CBSA Bike Groupings'!$B$4),'CBSA Bike Groupings'!$A$5,
IF(I467&gt;'CBSA Bike Groupings'!$B$5,'CBSA Bike Groupings'!$A$6,"")))))</f>
        <v>1</v>
      </c>
      <c r="L467" s="48">
        <f>IF(J467&lt;='CBSA Walk Groupings'!$B$2,'CBSA Walk Groupings'!$A$2,
IF(AND(J467&lt;='CBSA Walk Groupings'!$B$3,J467&gt;'CBSA Walk Groupings'!$B$2),'CBSA Walk Groupings'!$A$3,
IF(AND(J467&lt;='CBSA Walk Groupings'!$B$4,J467&gt;'CBSA Walk Groupings'!$B$3),'CBSA Walk Groupings'!$A$4,
IF(AND(J467&lt;='CBSA Walk Groupings'!$B$5,J467&gt;'CBSA Walk Groupings'!$B$4),'CBSA Walk Groupings'!$A$5,
IF(J467&gt;'CBSA Walk Groupings'!$B$5,'CBSA Walk Groupings'!$A$6,"")))))</f>
        <v>1</v>
      </c>
      <c r="M467" s="72">
        <v>0</v>
      </c>
      <c r="N467" s="72">
        <v>1</v>
      </c>
    </row>
    <row r="468" spans="1:14" x14ac:dyDescent="0.25">
      <c r="A468" t="str">
        <f t="shared" si="7"/>
        <v>Decatur Area MPO_2014</v>
      </c>
      <c r="B468" t="s">
        <v>221</v>
      </c>
      <c r="C468" s="49" t="s">
        <v>125</v>
      </c>
      <c r="D468">
        <v>2014</v>
      </c>
      <c r="E468" s="45">
        <v>93756.004971149698</v>
      </c>
      <c r="F468" s="50">
        <v>40809.798895551721</v>
      </c>
      <c r="G468" s="46">
        <v>33.000259504143003</v>
      </c>
      <c r="H468" s="46">
        <v>291.83507729130002</v>
      </c>
      <c r="I468" s="47">
        <v>8.0863568057768689E-2</v>
      </c>
      <c r="J468" s="47">
        <v>0.71511030485158833</v>
      </c>
      <c r="K468" s="48">
        <f>IF(I468&lt;='CBSA Bike Groupings'!$B$2,'CBSA Bike Groupings'!$A$2,
IF(AND(I468&lt;='CBSA Bike Groupings'!$B$3,I468&gt;'CBSA Bike Groupings'!$B$2),'CBSA Bike Groupings'!$A$3,
IF(AND(I468&lt;='CBSA Bike Groupings'!$B$4,I468&gt;'CBSA Bike Groupings'!$B$3),'CBSA Bike Groupings'!$A$4,
IF(AND(I468&lt;='CBSA Bike Groupings'!$B$5,I468&gt;'CBSA Bike Groupings'!$B$4),'CBSA Bike Groupings'!$A$5,
IF(I468&gt;'CBSA Bike Groupings'!$B$5,'CBSA Bike Groupings'!$A$6,"")))))</f>
        <v>1</v>
      </c>
      <c r="L468" s="48">
        <f>IF(J468&lt;='CBSA Walk Groupings'!$B$2,'CBSA Walk Groupings'!$A$2,
IF(AND(J468&lt;='CBSA Walk Groupings'!$B$3,J468&gt;'CBSA Walk Groupings'!$B$2),'CBSA Walk Groupings'!$A$3,
IF(AND(J468&lt;='CBSA Walk Groupings'!$B$4,J468&gt;'CBSA Walk Groupings'!$B$3),'CBSA Walk Groupings'!$A$4,
IF(AND(J468&lt;='CBSA Walk Groupings'!$B$5,J468&gt;'CBSA Walk Groupings'!$B$4),'CBSA Walk Groupings'!$A$5,
IF(J468&gt;'CBSA Walk Groupings'!$B$5,'CBSA Walk Groupings'!$A$6,"")))))</f>
        <v>1</v>
      </c>
      <c r="M468" s="72">
        <v>0</v>
      </c>
      <c r="N468" s="72">
        <v>3</v>
      </c>
    </row>
    <row r="469" spans="1:14" x14ac:dyDescent="0.25">
      <c r="A469" t="str">
        <f t="shared" si="7"/>
        <v>Decatur Area MPO_2015</v>
      </c>
      <c r="B469" t="s">
        <v>221</v>
      </c>
      <c r="C469" s="49" t="s">
        <v>125</v>
      </c>
      <c r="D469">
        <v>2015</v>
      </c>
      <c r="E469" s="45">
        <v>93803.686793159242</v>
      </c>
      <c r="F469" s="50">
        <v>39997.560324835162</v>
      </c>
      <c r="G469" s="46">
        <v>38.333679335196003</v>
      </c>
      <c r="H469" s="46">
        <v>166.83031673581308</v>
      </c>
      <c r="I469" s="47">
        <v>9.5840043802356542E-2</v>
      </c>
      <c r="J469" s="47">
        <v>0.41710123162743329</v>
      </c>
      <c r="K469" s="48">
        <f>IF(I469&lt;='CBSA Bike Groupings'!$B$2,'CBSA Bike Groupings'!$A$2,
IF(AND(I469&lt;='CBSA Bike Groupings'!$B$3,I469&gt;'CBSA Bike Groupings'!$B$2),'CBSA Bike Groupings'!$A$3,
IF(AND(I469&lt;='CBSA Bike Groupings'!$B$4,I469&gt;'CBSA Bike Groupings'!$B$3),'CBSA Bike Groupings'!$A$4,
IF(AND(I469&lt;='CBSA Bike Groupings'!$B$5,I469&gt;'CBSA Bike Groupings'!$B$4),'CBSA Bike Groupings'!$A$5,
IF(I469&gt;'CBSA Bike Groupings'!$B$5,'CBSA Bike Groupings'!$A$6,"")))))</f>
        <v>1</v>
      </c>
      <c r="L469" s="48">
        <f>IF(J469&lt;='CBSA Walk Groupings'!$B$2,'CBSA Walk Groupings'!$A$2,
IF(AND(J469&lt;='CBSA Walk Groupings'!$B$3,J469&gt;'CBSA Walk Groupings'!$B$2),'CBSA Walk Groupings'!$A$3,
IF(AND(J469&lt;='CBSA Walk Groupings'!$B$4,J469&gt;'CBSA Walk Groupings'!$B$3),'CBSA Walk Groupings'!$A$4,
IF(AND(J469&lt;='CBSA Walk Groupings'!$B$5,J469&gt;'CBSA Walk Groupings'!$B$4),'CBSA Walk Groupings'!$A$5,
IF(J469&gt;'CBSA Walk Groupings'!$B$5,'CBSA Walk Groupings'!$A$6,"")))))</f>
        <v>1</v>
      </c>
      <c r="M469" s="72">
        <v>0</v>
      </c>
      <c r="N469" s="72">
        <v>0</v>
      </c>
    </row>
    <row r="470" spans="1:14" x14ac:dyDescent="0.25">
      <c r="A470" t="str">
        <f t="shared" si="7"/>
        <v>Decatur Area MPO_2016</v>
      </c>
      <c r="B470" t="s">
        <v>221</v>
      </c>
      <c r="C470" s="49" t="s">
        <v>125</v>
      </c>
      <c r="D470">
        <v>2016</v>
      </c>
      <c r="E470" s="45">
        <v>93794.075147582553</v>
      </c>
      <c r="F470" s="50">
        <v>39554.828652769575</v>
      </c>
      <c r="G470" s="46">
        <v>79.333679383700002</v>
      </c>
      <c r="H470" s="46">
        <v>168.9889673146981</v>
      </c>
      <c r="I470" s="47">
        <v>0.20056635835823591</v>
      </c>
      <c r="J470" s="47">
        <v>0.42722715044011633</v>
      </c>
      <c r="K470" s="48">
        <f>IF(I470&lt;='CBSA Bike Groupings'!$B$2,'CBSA Bike Groupings'!$A$2,
IF(AND(I470&lt;='CBSA Bike Groupings'!$B$3,I470&gt;'CBSA Bike Groupings'!$B$2),'CBSA Bike Groupings'!$A$3,
IF(AND(I470&lt;='CBSA Bike Groupings'!$B$4,I470&gt;'CBSA Bike Groupings'!$B$3),'CBSA Bike Groupings'!$A$4,
IF(AND(I470&lt;='CBSA Bike Groupings'!$B$5,I470&gt;'CBSA Bike Groupings'!$B$4),'CBSA Bike Groupings'!$A$5,
IF(I470&gt;'CBSA Bike Groupings'!$B$5,'CBSA Bike Groupings'!$A$6,"")))))</f>
        <v>1</v>
      </c>
      <c r="L470" s="48">
        <f>IF(J470&lt;='CBSA Walk Groupings'!$B$2,'CBSA Walk Groupings'!$A$2,
IF(AND(J470&lt;='CBSA Walk Groupings'!$B$3,J470&gt;'CBSA Walk Groupings'!$B$2),'CBSA Walk Groupings'!$A$3,
IF(AND(J470&lt;='CBSA Walk Groupings'!$B$4,J470&gt;'CBSA Walk Groupings'!$B$3),'CBSA Walk Groupings'!$A$4,
IF(AND(J470&lt;='CBSA Walk Groupings'!$B$5,J470&gt;'CBSA Walk Groupings'!$B$4),'CBSA Walk Groupings'!$A$5,
IF(J470&gt;'CBSA Walk Groupings'!$B$5,'CBSA Walk Groupings'!$A$6,"")))))</f>
        <v>1</v>
      </c>
      <c r="M470" s="72">
        <v>0</v>
      </c>
      <c r="N470" s="72">
        <v>2</v>
      </c>
    </row>
    <row r="471" spans="1:14" x14ac:dyDescent="0.25">
      <c r="A471" t="str">
        <f t="shared" si="7"/>
        <v>Decatur Area MPO_2017</v>
      </c>
      <c r="B471" t="s">
        <v>221</v>
      </c>
      <c r="C471" s="49" t="s">
        <v>125</v>
      </c>
      <c r="D471">
        <v>2017</v>
      </c>
      <c r="E471" s="45">
        <v>93795</v>
      </c>
      <c r="F471" s="50">
        <v>39388</v>
      </c>
      <c r="G471" s="46">
        <v>66</v>
      </c>
      <c r="H471" s="46">
        <v>143</v>
      </c>
      <c r="I471" s="47">
        <f>(G471/$F471)*100</f>
        <v>0.16756372499238348</v>
      </c>
      <c r="J471" s="47">
        <f>(H471/$F471)*100</f>
        <v>0.36305473748349754</v>
      </c>
      <c r="K471" s="48">
        <f>IF(I471&lt;='CBSA Bike Groupings'!$B$2,'CBSA Bike Groupings'!$A$2,
IF(AND(I471&lt;='CBSA Bike Groupings'!$B$3,I471&gt;'CBSA Bike Groupings'!$B$2),'CBSA Bike Groupings'!$A$3,
IF(AND(I471&lt;='CBSA Bike Groupings'!$B$4,I471&gt;'CBSA Bike Groupings'!$B$3),'CBSA Bike Groupings'!$A$4,
IF(AND(I471&lt;='CBSA Bike Groupings'!$B$5,I471&gt;'CBSA Bike Groupings'!$B$4),'CBSA Bike Groupings'!$A$5,
IF(I471&gt;'CBSA Bike Groupings'!$B$5,'CBSA Bike Groupings'!$A$6,"")))))</f>
        <v>1</v>
      </c>
      <c r="L471" s="48">
        <f>IF(J471&lt;='CBSA Walk Groupings'!$B$2,'CBSA Walk Groupings'!$A$2,
IF(AND(J471&lt;='CBSA Walk Groupings'!$B$3,J471&gt;'CBSA Walk Groupings'!$B$2),'CBSA Walk Groupings'!$A$3,
IF(AND(J471&lt;='CBSA Walk Groupings'!$B$4,J471&gt;'CBSA Walk Groupings'!$B$3),'CBSA Walk Groupings'!$A$4,
IF(AND(J471&lt;='CBSA Walk Groupings'!$B$5,J471&gt;'CBSA Walk Groupings'!$B$4),'CBSA Walk Groupings'!$A$5,
IF(J471&gt;'CBSA Walk Groupings'!$B$5,'CBSA Walk Groupings'!$A$6,"")))))</f>
        <v>1</v>
      </c>
      <c r="M471" s="72">
        <v>0</v>
      </c>
      <c r="N471" s="72">
        <v>4</v>
      </c>
    </row>
    <row r="472" spans="1:14" x14ac:dyDescent="0.25">
      <c r="A472" t="str">
        <f t="shared" si="7"/>
        <v>Decatur Urbanized Area Transportation Study_2013</v>
      </c>
      <c r="B472" t="s">
        <v>222</v>
      </c>
      <c r="C472" s="49" t="s">
        <v>195</v>
      </c>
      <c r="D472">
        <v>2013</v>
      </c>
      <c r="E472" s="45">
        <v>91031.315134394812</v>
      </c>
      <c r="F472" s="50">
        <v>38255.775887888383</v>
      </c>
      <c r="G472" s="46">
        <v>32.599826515930587</v>
      </c>
      <c r="H472" s="46">
        <v>988.10347782358065</v>
      </c>
      <c r="I472" s="47">
        <v>8.5215436778663153E-2</v>
      </c>
      <c r="J472" s="47">
        <v>2.582887040951142</v>
      </c>
      <c r="K472" s="48">
        <f>IF(I472&lt;='CBSA Bike Groupings'!$B$2,'CBSA Bike Groupings'!$A$2,
IF(AND(I472&lt;='CBSA Bike Groupings'!$B$3,I472&gt;'CBSA Bike Groupings'!$B$2),'CBSA Bike Groupings'!$A$3,
IF(AND(I472&lt;='CBSA Bike Groupings'!$B$4,I472&gt;'CBSA Bike Groupings'!$B$3),'CBSA Bike Groupings'!$A$4,
IF(AND(I472&lt;='CBSA Bike Groupings'!$B$5,I472&gt;'CBSA Bike Groupings'!$B$4),'CBSA Bike Groupings'!$A$5,
IF(I472&gt;'CBSA Bike Groupings'!$B$5,'CBSA Bike Groupings'!$A$6,"")))))</f>
        <v>1</v>
      </c>
      <c r="L472" s="48">
        <f>IF(J472&lt;='CBSA Walk Groupings'!$B$2,'CBSA Walk Groupings'!$A$2,
IF(AND(J472&lt;='CBSA Walk Groupings'!$B$3,J472&gt;'CBSA Walk Groupings'!$B$2),'CBSA Walk Groupings'!$A$3,
IF(AND(J472&lt;='CBSA Walk Groupings'!$B$4,J472&gt;'CBSA Walk Groupings'!$B$3),'CBSA Walk Groupings'!$A$4,
IF(AND(J472&lt;='CBSA Walk Groupings'!$B$5,J472&gt;'CBSA Walk Groupings'!$B$4),'CBSA Walk Groupings'!$A$5,
IF(J472&gt;'CBSA Walk Groupings'!$B$5,'CBSA Walk Groupings'!$A$6,"")))))</f>
        <v>4</v>
      </c>
      <c r="M472" s="72">
        <v>1</v>
      </c>
      <c r="N472" s="72">
        <v>1</v>
      </c>
    </row>
    <row r="473" spans="1:14" x14ac:dyDescent="0.25">
      <c r="A473" t="str">
        <f t="shared" si="7"/>
        <v>Decatur Urbanized Area Transportation Study_2014</v>
      </c>
      <c r="B473" t="s">
        <v>222</v>
      </c>
      <c r="C473" s="49" t="s">
        <v>195</v>
      </c>
      <c r="D473">
        <v>2014</v>
      </c>
      <c r="E473" s="45">
        <v>90681.066005355111</v>
      </c>
      <c r="F473" s="50">
        <v>38670.102149945546</v>
      </c>
      <c r="G473" s="46">
        <v>92.599826515922587</v>
      </c>
      <c r="H473" s="46">
        <v>962.04666108218419</v>
      </c>
      <c r="I473" s="47">
        <v>0.23946103415207293</v>
      </c>
      <c r="J473" s="47">
        <v>2.4878306691608749</v>
      </c>
      <c r="K473" s="48">
        <f>IF(I473&lt;='CBSA Bike Groupings'!$B$2,'CBSA Bike Groupings'!$A$2,
IF(AND(I473&lt;='CBSA Bike Groupings'!$B$3,I473&gt;'CBSA Bike Groupings'!$B$2),'CBSA Bike Groupings'!$A$3,
IF(AND(I473&lt;='CBSA Bike Groupings'!$B$4,I473&gt;'CBSA Bike Groupings'!$B$3),'CBSA Bike Groupings'!$A$4,
IF(AND(I473&lt;='CBSA Bike Groupings'!$B$5,I473&gt;'CBSA Bike Groupings'!$B$4),'CBSA Bike Groupings'!$A$5,
IF(I473&gt;'CBSA Bike Groupings'!$B$5,'CBSA Bike Groupings'!$A$6,"")))))</f>
        <v>2</v>
      </c>
      <c r="L473" s="48">
        <f>IF(J473&lt;='CBSA Walk Groupings'!$B$2,'CBSA Walk Groupings'!$A$2,
IF(AND(J473&lt;='CBSA Walk Groupings'!$B$3,J473&gt;'CBSA Walk Groupings'!$B$2),'CBSA Walk Groupings'!$A$3,
IF(AND(J473&lt;='CBSA Walk Groupings'!$B$4,J473&gt;'CBSA Walk Groupings'!$B$3),'CBSA Walk Groupings'!$A$4,
IF(AND(J473&lt;='CBSA Walk Groupings'!$B$5,J473&gt;'CBSA Walk Groupings'!$B$4),'CBSA Walk Groupings'!$A$5,
IF(J473&gt;'CBSA Walk Groupings'!$B$5,'CBSA Walk Groupings'!$A$6,"")))))</f>
        <v>4</v>
      </c>
      <c r="M473" s="72">
        <v>0</v>
      </c>
      <c r="N473" s="72">
        <v>2</v>
      </c>
    </row>
    <row r="474" spans="1:14" x14ac:dyDescent="0.25">
      <c r="A474" t="str">
        <f t="shared" si="7"/>
        <v>Decatur Urbanized Area Transportation Study_2015</v>
      </c>
      <c r="B474" t="s">
        <v>222</v>
      </c>
      <c r="C474" s="49" t="s">
        <v>195</v>
      </c>
      <c r="D474">
        <v>2015</v>
      </c>
      <c r="E474" s="45">
        <v>90054.346487435323</v>
      </c>
      <c r="F474" s="50">
        <v>38760.32145780998</v>
      </c>
      <c r="G474" s="46">
        <v>80.663389658336598</v>
      </c>
      <c r="H474" s="46">
        <v>804.12470369503615</v>
      </c>
      <c r="I474" s="47">
        <v>0.20810815448508976</v>
      </c>
      <c r="J474" s="47">
        <v>2.0746079326775289</v>
      </c>
      <c r="K474" s="48">
        <f>IF(I474&lt;='CBSA Bike Groupings'!$B$2,'CBSA Bike Groupings'!$A$2,
IF(AND(I474&lt;='CBSA Bike Groupings'!$B$3,I474&gt;'CBSA Bike Groupings'!$B$2),'CBSA Bike Groupings'!$A$3,
IF(AND(I474&lt;='CBSA Bike Groupings'!$B$4,I474&gt;'CBSA Bike Groupings'!$B$3),'CBSA Bike Groupings'!$A$4,
IF(AND(I474&lt;='CBSA Bike Groupings'!$B$5,I474&gt;'CBSA Bike Groupings'!$B$4),'CBSA Bike Groupings'!$A$5,
IF(I474&gt;'CBSA Bike Groupings'!$B$5,'CBSA Bike Groupings'!$A$6,"")))))</f>
        <v>1</v>
      </c>
      <c r="L474" s="48">
        <f>IF(J474&lt;='CBSA Walk Groupings'!$B$2,'CBSA Walk Groupings'!$A$2,
IF(AND(J474&lt;='CBSA Walk Groupings'!$B$3,J474&gt;'CBSA Walk Groupings'!$B$2),'CBSA Walk Groupings'!$A$3,
IF(AND(J474&lt;='CBSA Walk Groupings'!$B$4,J474&gt;'CBSA Walk Groupings'!$B$3),'CBSA Walk Groupings'!$A$4,
IF(AND(J474&lt;='CBSA Walk Groupings'!$B$5,J474&gt;'CBSA Walk Groupings'!$B$4),'CBSA Walk Groupings'!$A$5,
IF(J474&gt;'CBSA Walk Groupings'!$B$5,'CBSA Walk Groupings'!$A$6,"")))))</f>
        <v>3</v>
      </c>
      <c r="M474" s="72">
        <v>0</v>
      </c>
      <c r="N474" s="72">
        <v>1</v>
      </c>
    </row>
    <row r="475" spans="1:14" x14ac:dyDescent="0.25">
      <c r="A475" t="str">
        <f t="shared" si="7"/>
        <v>Decatur Urbanized Area Transportation Study_2016</v>
      </c>
      <c r="B475" t="s">
        <v>222</v>
      </c>
      <c r="C475" s="49" t="s">
        <v>195</v>
      </c>
      <c r="D475">
        <v>2016</v>
      </c>
      <c r="E475" s="45">
        <v>89324.853852128843</v>
      </c>
      <c r="F475" s="50">
        <v>38441.230741614294</v>
      </c>
      <c r="G475" s="46">
        <v>83.063589572553724</v>
      </c>
      <c r="H475" s="46">
        <v>896.95094695334478</v>
      </c>
      <c r="I475" s="47">
        <v>0.21607942297912383</v>
      </c>
      <c r="J475" s="47">
        <v>2.3333044485028847</v>
      </c>
      <c r="K475" s="48">
        <f>IF(I475&lt;='CBSA Bike Groupings'!$B$2,'CBSA Bike Groupings'!$A$2,
IF(AND(I475&lt;='CBSA Bike Groupings'!$B$3,I475&gt;'CBSA Bike Groupings'!$B$2),'CBSA Bike Groupings'!$A$3,
IF(AND(I475&lt;='CBSA Bike Groupings'!$B$4,I475&gt;'CBSA Bike Groupings'!$B$3),'CBSA Bike Groupings'!$A$4,
IF(AND(I475&lt;='CBSA Bike Groupings'!$B$5,I475&gt;'CBSA Bike Groupings'!$B$4),'CBSA Bike Groupings'!$A$5,
IF(I475&gt;'CBSA Bike Groupings'!$B$5,'CBSA Bike Groupings'!$A$6,"")))))</f>
        <v>1</v>
      </c>
      <c r="L475" s="48">
        <f>IF(J475&lt;='CBSA Walk Groupings'!$B$2,'CBSA Walk Groupings'!$A$2,
IF(AND(J475&lt;='CBSA Walk Groupings'!$B$3,J475&gt;'CBSA Walk Groupings'!$B$2),'CBSA Walk Groupings'!$A$3,
IF(AND(J475&lt;='CBSA Walk Groupings'!$B$4,J475&gt;'CBSA Walk Groupings'!$B$3),'CBSA Walk Groupings'!$A$4,
IF(AND(J475&lt;='CBSA Walk Groupings'!$B$5,J475&gt;'CBSA Walk Groupings'!$B$4),'CBSA Walk Groupings'!$A$5,
IF(J475&gt;'CBSA Walk Groupings'!$B$5,'CBSA Walk Groupings'!$A$6,"")))))</f>
        <v>4</v>
      </c>
      <c r="M475" s="72">
        <v>0</v>
      </c>
      <c r="N475" s="72">
        <v>1</v>
      </c>
    </row>
    <row r="476" spans="1:14" x14ac:dyDescent="0.25">
      <c r="A476" t="str">
        <f t="shared" si="7"/>
        <v>Decatur Urbanized Area Transportation Study_2017</v>
      </c>
      <c r="B476" t="s">
        <v>222</v>
      </c>
      <c r="C476" s="49" t="s">
        <v>195</v>
      </c>
      <c r="D476">
        <v>2017</v>
      </c>
      <c r="E476" s="45">
        <v>88689</v>
      </c>
      <c r="F476" s="50">
        <v>38170</v>
      </c>
      <c r="G476" s="46">
        <v>73</v>
      </c>
      <c r="H476" s="46">
        <v>787</v>
      </c>
      <c r="I476" s="47">
        <f>(G476/$F476)*100</f>
        <v>0.19124967251768404</v>
      </c>
      <c r="J476" s="47">
        <f>(H476/$F476)*100</f>
        <v>2.0618286612522922</v>
      </c>
      <c r="K476" s="48">
        <f>IF(I476&lt;='CBSA Bike Groupings'!$B$2,'CBSA Bike Groupings'!$A$2,
IF(AND(I476&lt;='CBSA Bike Groupings'!$B$3,I476&gt;'CBSA Bike Groupings'!$B$2),'CBSA Bike Groupings'!$A$3,
IF(AND(I476&lt;='CBSA Bike Groupings'!$B$4,I476&gt;'CBSA Bike Groupings'!$B$3),'CBSA Bike Groupings'!$A$4,
IF(AND(I476&lt;='CBSA Bike Groupings'!$B$5,I476&gt;'CBSA Bike Groupings'!$B$4),'CBSA Bike Groupings'!$A$5,
IF(I476&gt;'CBSA Bike Groupings'!$B$5,'CBSA Bike Groupings'!$A$6,"")))))</f>
        <v>1</v>
      </c>
      <c r="L476" s="48">
        <f>IF(J476&lt;='CBSA Walk Groupings'!$B$2,'CBSA Walk Groupings'!$A$2,
IF(AND(J476&lt;='CBSA Walk Groupings'!$B$3,J476&gt;'CBSA Walk Groupings'!$B$2),'CBSA Walk Groupings'!$A$3,
IF(AND(J476&lt;='CBSA Walk Groupings'!$B$4,J476&gt;'CBSA Walk Groupings'!$B$3),'CBSA Walk Groupings'!$A$4,
IF(AND(J476&lt;='CBSA Walk Groupings'!$B$5,J476&gt;'CBSA Walk Groupings'!$B$4),'CBSA Walk Groupings'!$A$5,
IF(J476&gt;'CBSA Walk Groupings'!$B$5,'CBSA Walk Groupings'!$A$6,"")))))</f>
        <v>3</v>
      </c>
      <c r="M476" s="72">
        <v>0</v>
      </c>
      <c r="N476" s="72">
        <v>0</v>
      </c>
    </row>
    <row r="477" spans="1:14" x14ac:dyDescent="0.25">
      <c r="A477" t="str">
        <f t="shared" si="7"/>
        <v>DeKalb Sycamore Area Transportation Study_2013</v>
      </c>
      <c r="B477" t="s">
        <v>223</v>
      </c>
      <c r="C477" s="49" t="s">
        <v>195</v>
      </c>
      <c r="D477">
        <v>2013</v>
      </c>
      <c r="E477" s="45">
        <v>69891.119220046239</v>
      </c>
      <c r="F477" s="50">
        <v>33518.70380050136</v>
      </c>
      <c r="G477" s="46">
        <v>517.12737320901067</v>
      </c>
      <c r="H477" s="46">
        <v>2086.9705635203882</v>
      </c>
      <c r="I477" s="47">
        <v>1.5428024194696803</v>
      </c>
      <c r="J477" s="47">
        <v>6.2262866008833315</v>
      </c>
      <c r="K477" s="48">
        <f>IF(I477&lt;='CBSA Bike Groupings'!$B$2,'CBSA Bike Groupings'!$A$2,
IF(AND(I477&lt;='CBSA Bike Groupings'!$B$3,I477&gt;'CBSA Bike Groupings'!$B$2),'CBSA Bike Groupings'!$A$3,
IF(AND(I477&lt;='CBSA Bike Groupings'!$B$4,I477&gt;'CBSA Bike Groupings'!$B$3),'CBSA Bike Groupings'!$A$4,
IF(AND(I477&lt;='CBSA Bike Groupings'!$B$5,I477&gt;'CBSA Bike Groupings'!$B$4),'CBSA Bike Groupings'!$A$5,
IF(I477&gt;'CBSA Bike Groupings'!$B$5,'CBSA Bike Groupings'!$A$6,"")))))</f>
        <v>5</v>
      </c>
      <c r="L477" s="48">
        <f>IF(J477&lt;='CBSA Walk Groupings'!$B$2,'CBSA Walk Groupings'!$A$2,
IF(AND(J477&lt;='CBSA Walk Groupings'!$B$3,J477&gt;'CBSA Walk Groupings'!$B$2),'CBSA Walk Groupings'!$A$3,
IF(AND(J477&lt;='CBSA Walk Groupings'!$B$4,J477&gt;'CBSA Walk Groupings'!$B$3),'CBSA Walk Groupings'!$A$4,
IF(AND(J477&lt;='CBSA Walk Groupings'!$B$5,J477&gt;'CBSA Walk Groupings'!$B$4),'CBSA Walk Groupings'!$A$5,
IF(J477&gt;'CBSA Walk Groupings'!$B$5,'CBSA Walk Groupings'!$A$6,"")))))</f>
        <v>5</v>
      </c>
      <c r="M477" s="72">
        <v>0</v>
      </c>
      <c r="N477" s="72">
        <v>0</v>
      </c>
    </row>
    <row r="478" spans="1:14" x14ac:dyDescent="0.25">
      <c r="A478" t="str">
        <f t="shared" si="7"/>
        <v>DeKalb Sycamore Area Transportation Study_2014</v>
      </c>
      <c r="B478" t="s">
        <v>223</v>
      </c>
      <c r="C478" s="49" t="s">
        <v>195</v>
      </c>
      <c r="D478">
        <v>2014</v>
      </c>
      <c r="E478" s="45">
        <v>69812.3328741273</v>
      </c>
      <c r="F478" s="50">
        <v>33359.26264891473</v>
      </c>
      <c r="G478" s="46">
        <v>440.67526509104567</v>
      </c>
      <c r="H478" s="46">
        <v>1754.2423012110826</v>
      </c>
      <c r="I478" s="47">
        <v>1.3209982178829187</v>
      </c>
      <c r="J478" s="47">
        <v>5.2586363184144096</v>
      </c>
      <c r="K478" s="48">
        <f>IF(I478&lt;='CBSA Bike Groupings'!$B$2,'CBSA Bike Groupings'!$A$2,
IF(AND(I478&lt;='CBSA Bike Groupings'!$B$3,I478&gt;'CBSA Bike Groupings'!$B$2),'CBSA Bike Groupings'!$A$3,
IF(AND(I478&lt;='CBSA Bike Groupings'!$B$4,I478&gt;'CBSA Bike Groupings'!$B$3),'CBSA Bike Groupings'!$A$4,
IF(AND(I478&lt;='CBSA Bike Groupings'!$B$5,I478&gt;'CBSA Bike Groupings'!$B$4),'CBSA Bike Groupings'!$A$5,
IF(I478&gt;'CBSA Bike Groupings'!$B$5,'CBSA Bike Groupings'!$A$6,"")))))</f>
        <v>5</v>
      </c>
      <c r="L478" s="48">
        <f>IF(J478&lt;='CBSA Walk Groupings'!$B$2,'CBSA Walk Groupings'!$A$2,
IF(AND(J478&lt;='CBSA Walk Groupings'!$B$3,J478&gt;'CBSA Walk Groupings'!$B$2),'CBSA Walk Groupings'!$A$3,
IF(AND(J478&lt;='CBSA Walk Groupings'!$B$4,J478&gt;'CBSA Walk Groupings'!$B$3),'CBSA Walk Groupings'!$A$4,
IF(AND(J478&lt;='CBSA Walk Groupings'!$B$5,J478&gt;'CBSA Walk Groupings'!$B$4),'CBSA Walk Groupings'!$A$5,
IF(J478&gt;'CBSA Walk Groupings'!$B$5,'CBSA Walk Groupings'!$A$6,"")))))</f>
        <v>5</v>
      </c>
      <c r="M478" s="72">
        <v>0</v>
      </c>
      <c r="N478" s="72">
        <v>1</v>
      </c>
    </row>
    <row r="479" spans="1:14" x14ac:dyDescent="0.25">
      <c r="A479" t="str">
        <f t="shared" si="7"/>
        <v>DeKalb Sycamore Area Transportation Study_2015</v>
      </c>
      <c r="B479" t="s">
        <v>223</v>
      </c>
      <c r="C479" s="49" t="s">
        <v>195</v>
      </c>
      <c r="D479">
        <v>2015</v>
      </c>
      <c r="E479" s="45">
        <v>69151.016735004901</v>
      </c>
      <c r="F479" s="50">
        <v>32874.655109877356</v>
      </c>
      <c r="G479" s="46">
        <v>449.2361107392129</v>
      </c>
      <c r="H479" s="46">
        <v>1739.206868156022</v>
      </c>
      <c r="I479" s="47">
        <v>1.3665120112674205</v>
      </c>
      <c r="J479" s="47">
        <v>5.2904185985922894</v>
      </c>
      <c r="K479" s="48">
        <f>IF(I479&lt;='CBSA Bike Groupings'!$B$2,'CBSA Bike Groupings'!$A$2,
IF(AND(I479&lt;='CBSA Bike Groupings'!$B$3,I479&gt;'CBSA Bike Groupings'!$B$2),'CBSA Bike Groupings'!$A$3,
IF(AND(I479&lt;='CBSA Bike Groupings'!$B$4,I479&gt;'CBSA Bike Groupings'!$B$3),'CBSA Bike Groupings'!$A$4,
IF(AND(I479&lt;='CBSA Bike Groupings'!$B$5,I479&gt;'CBSA Bike Groupings'!$B$4),'CBSA Bike Groupings'!$A$5,
IF(I479&gt;'CBSA Bike Groupings'!$B$5,'CBSA Bike Groupings'!$A$6,"")))))</f>
        <v>5</v>
      </c>
      <c r="L479" s="48">
        <f>IF(J479&lt;='CBSA Walk Groupings'!$B$2,'CBSA Walk Groupings'!$A$2,
IF(AND(J479&lt;='CBSA Walk Groupings'!$B$3,J479&gt;'CBSA Walk Groupings'!$B$2),'CBSA Walk Groupings'!$A$3,
IF(AND(J479&lt;='CBSA Walk Groupings'!$B$4,J479&gt;'CBSA Walk Groupings'!$B$3),'CBSA Walk Groupings'!$A$4,
IF(AND(J479&lt;='CBSA Walk Groupings'!$B$5,J479&gt;'CBSA Walk Groupings'!$B$4),'CBSA Walk Groupings'!$A$5,
IF(J479&gt;'CBSA Walk Groupings'!$B$5,'CBSA Walk Groupings'!$A$6,"")))))</f>
        <v>5</v>
      </c>
      <c r="M479" s="72">
        <v>0</v>
      </c>
      <c r="N479" s="72">
        <v>0</v>
      </c>
    </row>
    <row r="480" spans="1:14" x14ac:dyDescent="0.25">
      <c r="A480" t="str">
        <f t="shared" si="7"/>
        <v>DeKalb Sycamore Area Transportation Study_2016</v>
      </c>
      <c r="B480" t="s">
        <v>223</v>
      </c>
      <c r="C480" s="49" t="s">
        <v>195</v>
      </c>
      <c r="D480">
        <v>2016</v>
      </c>
      <c r="E480" s="45">
        <v>69158.14803508317</v>
      </c>
      <c r="F480" s="50">
        <v>33061.68830617865</v>
      </c>
      <c r="G480" s="46">
        <v>495.88748939795727</v>
      </c>
      <c r="H480" s="46">
        <v>1665.295285967399</v>
      </c>
      <c r="I480" s="47">
        <v>1.4998855618189486</v>
      </c>
      <c r="J480" s="47">
        <v>5.0369335968126725</v>
      </c>
      <c r="K480" s="48">
        <f>IF(I480&lt;='CBSA Bike Groupings'!$B$2,'CBSA Bike Groupings'!$A$2,
IF(AND(I480&lt;='CBSA Bike Groupings'!$B$3,I480&gt;'CBSA Bike Groupings'!$B$2),'CBSA Bike Groupings'!$A$3,
IF(AND(I480&lt;='CBSA Bike Groupings'!$B$4,I480&gt;'CBSA Bike Groupings'!$B$3),'CBSA Bike Groupings'!$A$4,
IF(AND(I480&lt;='CBSA Bike Groupings'!$B$5,I480&gt;'CBSA Bike Groupings'!$B$4),'CBSA Bike Groupings'!$A$5,
IF(I480&gt;'CBSA Bike Groupings'!$B$5,'CBSA Bike Groupings'!$A$6,"")))))</f>
        <v>5</v>
      </c>
      <c r="L480" s="48">
        <f>IF(J480&lt;='CBSA Walk Groupings'!$B$2,'CBSA Walk Groupings'!$A$2,
IF(AND(J480&lt;='CBSA Walk Groupings'!$B$3,J480&gt;'CBSA Walk Groupings'!$B$2),'CBSA Walk Groupings'!$A$3,
IF(AND(J480&lt;='CBSA Walk Groupings'!$B$4,J480&gt;'CBSA Walk Groupings'!$B$3),'CBSA Walk Groupings'!$A$4,
IF(AND(J480&lt;='CBSA Walk Groupings'!$B$5,J480&gt;'CBSA Walk Groupings'!$B$4),'CBSA Walk Groupings'!$A$5,
IF(J480&gt;'CBSA Walk Groupings'!$B$5,'CBSA Walk Groupings'!$A$6,"")))))</f>
        <v>5</v>
      </c>
      <c r="M480" s="72">
        <v>0</v>
      </c>
      <c r="N480" s="72">
        <v>0</v>
      </c>
    </row>
    <row r="481" spans="1:14" x14ac:dyDescent="0.25">
      <c r="A481" t="str">
        <f t="shared" si="7"/>
        <v>DeKalb Sycamore Area Transportation Study_2017</v>
      </c>
      <c r="B481" t="s">
        <v>223</v>
      </c>
      <c r="C481" s="49" t="s">
        <v>195</v>
      </c>
      <c r="D481">
        <v>2017</v>
      </c>
      <c r="E481" s="45">
        <v>69039</v>
      </c>
      <c r="F481" s="50">
        <v>32883</v>
      </c>
      <c r="G481" s="46">
        <v>425</v>
      </c>
      <c r="H481" s="46">
        <v>1728</v>
      </c>
      <c r="I481" s="47">
        <f>(G481/$F481)*100</f>
        <v>1.2924611501383694</v>
      </c>
      <c r="J481" s="47">
        <f>(H481/$F481)*100</f>
        <v>5.2549949822096522</v>
      </c>
      <c r="K481" s="48">
        <f>IF(I481&lt;='CBSA Bike Groupings'!$B$2,'CBSA Bike Groupings'!$A$2,
IF(AND(I481&lt;='CBSA Bike Groupings'!$B$3,I481&gt;'CBSA Bike Groupings'!$B$2),'CBSA Bike Groupings'!$A$3,
IF(AND(I481&lt;='CBSA Bike Groupings'!$B$4,I481&gt;'CBSA Bike Groupings'!$B$3),'CBSA Bike Groupings'!$A$4,
IF(AND(I481&lt;='CBSA Bike Groupings'!$B$5,I481&gt;'CBSA Bike Groupings'!$B$4),'CBSA Bike Groupings'!$A$5,
IF(I481&gt;'CBSA Bike Groupings'!$B$5,'CBSA Bike Groupings'!$A$6,"")))))</f>
        <v>5</v>
      </c>
      <c r="L481" s="48">
        <f>IF(J481&lt;='CBSA Walk Groupings'!$B$2,'CBSA Walk Groupings'!$A$2,
IF(AND(J481&lt;='CBSA Walk Groupings'!$B$3,J481&gt;'CBSA Walk Groupings'!$B$2),'CBSA Walk Groupings'!$A$3,
IF(AND(J481&lt;='CBSA Walk Groupings'!$B$4,J481&gt;'CBSA Walk Groupings'!$B$3),'CBSA Walk Groupings'!$A$4,
IF(AND(J481&lt;='CBSA Walk Groupings'!$B$5,J481&gt;'CBSA Walk Groupings'!$B$4),'CBSA Walk Groupings'!$A$5,
IF(J481&gt;'CBSA Walk Groupings'!$B$5,'CBSA Walk Groupings'!$A$6,"")))))</f>
        <v>5</v>
      </c>
      <c r="M481" s="72">
        <v>0</v>
      </c>
      <c r="N481" s="72">
        <v>1</v>
      </c>
    </row>
    <row r="482" spans="1:14" x14ac:dyDescent="0.25">
      <c r="A482" t="str">
        <f t="shared" si="7"/>
        <v>Delaware Valley Regional Planning Commission_2013</v>
      </c>
      <c r="B482" t="s">
        <v>224</v>
      </c>
      <c r="C482" s="49" t="s">
        <v>95</v>
      </c>
      <c r="D482">
        <v>2013</v>
      </c>
      <c r="E482" s="45">
        <v>5651518.1554417601</v>
      </c>
      <c r="F482" s="50">
        <v>2594426.4720846089</v>
      </c>
      <c r="G482" s="46">
        <v>17651.319146115427</v>
      </c>
      <c r="H482" s="46">
        <v>102337.54118825719</v>
      </c>
      <c r="I482" s="47">
        <v>0.6803553438896528</v>
      </c>
      <c r="J482" s="47">
        <v>3.9445149935596162</v>
      </c>
      <c r="K482" s="48">
        <f>IF(I482&lt;='CBSA Bike Groupings'!$B$2,'CBSA Bike Groupings'!$A$2,
IF(AND(I482&lt;='CBSA Bike Groupings'!$B$3,I482&gt;'CBSA Bike Groupings'!$B$2),'CBSA Bike Groupings'!$A$3,
IF(AND(I482&lt;='CBSA Bike Groupings'!$B$4,I482&gt;'CBSA Bike Groupings'!$B$3),'CBSA Bike Groupings'!$A$4,
IF(AND(I482&lt;='CBSA Bike Groupings'!$B$5,I482&gt;'CBSA Bike Groupings'!$B$4),'CBSA Bike Groupings'!$A$5,
IF(I482&gt;'CBSA Bike Groupings'!$B$5,'CBSA Bike Groupings'!$A$6,"")))))</f>
        <v>4</v>
      </c>
      <c r="L482" s="48">
        <f>IF(J482&lt;='CBSA Walk Groupings'!$B$2,'CBSA Walk Groupings'!$A$2,
IF(AND(J482&lt;='CBSA Walk Groupings'!$B$3,J482&gt;'CBSA Walk Groupings'!$B$2),'CBSA Walk Groupings'!$A$3,
IF(AND(J482&lt;='CBSA Walk Groupings'!$B$4,J482&gt;'CBSA Walk Groupings'!$B$3),'CBSA Walk Groupings'!$A$4,
IF(AND(J482&lt;='CBSA Walk Groupings'!$B$5,J482&gt;'CBSA Walk Groupings'!$B$4),'CBSA Walk Groupings'!$A$5,
IF(J482&gt;'CBSA Walk Groupings'!$B$5,'CBSA Walk Groupings'!$A$6,"")))))</f>
        <v>5</v>
      </c>
      <c r="M482" s="72">
        <v>5</v>
      </c>
      <c r="N482" s="72">
        <v>89</v>
      </c>
    </row>
    <row r="483" spans="1:14" x14ac:dyDescent="0.25">
      <c r="A483" t="str">
        <f t="shared" si="7"/>
        <v>Delaware Valley Regional Planning Commission_2014</v>
      </c>
      <c r="B483" t="s">
        <v>224</v>
      </c>
      <c r="C483" s="49" t="s">
        <v>95</v>
      </c>
      <c r="D483">
        <v>2014</v>
      </c>
      <c r="E483" s="45">
        <v>5672407.1567430114</v>
      </c>
      <c r="F483" s="50">
        <v>2610995.8329927959</v>
      </c>
      <c r="G483" s="46">
        <v>17193.643083980198</v>
      </c>
      <c r="H483" s="46">
        <v>102105.27253876675</v>
      </c>
      <c r="I483" s="47">
        <v>0.65850902045570736</v>
      </c>
      <c r="J483" s="47">
        <v>3.9105873417549981</v>
      </c>
      <c r="K483" s="48">
        <f>IF(I483&lt;='CBSA Bike Groupings'!$B$2,'CBSA Bike Groupings'!$A$2,
IF(AND(I483&lt;='CBSA Bike Groupings'!$B$3,I483&gt;'CBSA Bike Groupings'!$B$2),'CBSA Bike Groupings'!$A$3,
IF(AND(I483&lt;='CBSA Bike Groupings'!$B$4,I483&gt;'CBSA Bike Groupings'!$B$3),'CBSA Bike Groupings'!$A$4,
IF(AND(I483&lt;='CBSA Bike Groupings'!$B$5,I483&gt;'CBSA Bike Groupings'!$B$4),'CBSA Bike Groupings'!$A$5,
IF(I483&gt;'CBSA Bike Groupings'!$B$5,'CBSA Bike Groupings'!$A$6,"")))))</f>
        <v>4</v>
      </c>
      <c r="L483" s="48">
        <f>IF(J483&lt;='CBSA Walk Groupings'!$B$2,'CBSA Walk Groupings'!$A$2,
IF(AND(J483&lt;='CBSA Walk Groupings'!$B$3,J483&gt;'CBSA Walk Groupings'!$B$2),'CBSA Walk Groupings'!$A$3,
IF(AND(J483&lt;='CBSA Walk Groupings'!$B$4,J483&gt;'CBSA Walk Groupings'!$B$3),'CBSA Walk Groupings'!$A$4,
IF(AND(J483&lt;='CBSA Walk Groupings'!$B$5,J483&gt;'CBSA Walk Groupings'!$B$4),'CBSA Walk Groupings'!$A$5,
IF(J483&gt;'CBSA Walk Groupings'!$B$5,'CBSA Walk Groupings'!$A$6,"")))))</f>
        <v>5</v>
      </c>
      <c r="M483" s="72">
        <v>10</v>
      </c>
      <c r="N483" s="72">
        <v>105</v>
      </c>
    </row>
    <row r="484" spans="1:14" x14ac:dyDescent="0.25">
      <c r="A484" t="str">
        <f t="shared" si="7"/>
        <v>Delaware Valley Regional Planning Commission_2015</v>
      </c>
      <c r="B484" t="s">
        <v>224</v>
      </c>
      <c r="C484" s="49" t="s">
        <v>95</v>
      </c>
      <c r="D484">
        <v>2015</v>
      </c>
      <c r="E484" s="45">
        <v>5689841.5668803276</v>
      </c>
      <c r="F484" s="50">
        <v>2639557.0497946572</v>
      </c>
      <c r="G484" s="46">
        <v>18088.086706474245</v>
      </c>
      <c r="H484" s="46">
        <v>103747.91616346358</v>
      </c>
      <c r="I484" s="47">
        <v>0.6852697769075079</v>
      </c>
      <c r="J484" s="47">
        <v>3.9305047857001076</v>
      </c>
      <c r="K484" s="48">
        <f>IF(I484&lt;='CBSA Bike Groupings'!$B$2,'CBSA Bike Groupings'!$A$2,
IF(AND(I484&lt;='CBSA Bike Groupings'!$B$3,I484&gt;'CBSA Bike Groupings'!$B$2),'CBSA Bike Groupings'!$A$3,
IF(AND(I484&lt;='CBSA Bike Groupings'!$B$4,I484&gt;'CBSA Bike Groupings'!$B$3),'CBSA Bike Groupings'!$A$4,
IF(AND(I484&lt;='CBSA Bike Groupings'!$B$5,I484&gt;'CBSA Bike Groupings'!$B$4),'CBSA Bike Groupings'!$A$5,
IF(I484&gt;'CBSA Bike Groupings'!$B$5,'CBSA Bike Groupings'!$A$6,"")))))</f>
        <v>4</v>
      </c>
      <c r="L484" s="48">
        <f>IF(J484&lt;='CBSA Walk Groupings'!$B$2,'CBSA Walk Groupings'!$A$2,
IF(AND(J484&lt;='CBSA Walk Groupings'!$B$3,J484&gt;'CBSA Walk Groupings'!$B$2),'CBSA Walk Groupings'!$A$3,
IF(AND(J484&lt;='CBSA Walk Groupings'!$B$4,J484&gt;'CBSA Walk Groupings'!$B$3),'CBSA Walk Groupings'!$A$4,
IF(AND(J484&lt;='CBSA Walk Groupings'!$B$5,J484&gt;'CBSA Walk Groupings'!$B$4),'CBSA Walk Groupings'!$A$5,
IF(J484&gt;'CBSA Walk Groupings'!$B$5,'CBSA Walk Groupings'!$A$6,"")))))</f>
        <v>5</v>
      </c>
      <c r="M484" s="72">
        <v>12</v>
      </c>
      <c r="N484" s="72">
        <v>72</v>
      </c>
    </row>
    <row r="485" spans="1:14" x14ac:dyDescent="0.25">
      <c r="A485" t="str">
        <f t="shared" si="7"/>
        <v>Delaware Valley Regional Planning Commission_2016</v>
      </c>
      <c r="B485" t="s">
        <v>224</v>
      </c>
      <c r="C485" s="49" t="s">
        <v>95</v>
      </c>
      <c r="D485">
        <v>2016</v>
      </c>
      <c r="E485" s="45">
        <v>5700783.2361004669</v>
      </c>
      <c r="F485" s="50">
        <v>2670806.5997795868</v>
      </c>
      <c r="G485" s="46">
        <v>18636.756388767477</v>
      </c>
      <c r="H485" s="46">
        <v>103613.31590495366</v>
      </c>
      <c r="I485" s="47">
        <v>0.69779505525804486</v>
      </c>
      <c r="J485" s="47">
        <v>3.8794765563895397</v>
      </c>
      <c r="K485" s="48">
        <f>IF(I485&lt;='CBSA Bike Groupings'!$B$2,'CBSA Bike Groupings'!$A$2,
IF(AND(I485&lt;='CBSA Bike Groupings'!$B$3,I485&gt;'CBSA Bike Groupings'!$B$2),'CBSA Bike Groupings'!$A$3,
IF(AND(I485&lt;='CBSA Bike Groupings'!$B$4,I485&gt;'CBSA Bike Groupings'!$B$3),'CBSA Bike Groupings'!$A$4,
IF(AND(I485&lt;='CBSA Bike Groupings'!$B$5,I485&gt;'CBSA Bike Groupings'!$B$4),'CBSA Bike Groupings'!$A$5,
IF(I485&gt;'CBSA Bike Groupings'!$B$5,'CBSA Bike Groupings'!$A$6,"")))))</f>
        <v>4</v>
      </c>
      <c r="L485" s="48">
        <f>IF(J485&lt;='CBSA Walk Groupings'!$B$2,'CBSA Walk Groupings'!$A$2,
IF(AND(J485&lt;='CBSA Walk Groupings'!$B$3,J485&gt;'CBSA Walk Groupings'!$B$2),'CBSA Walk Groupings'!$A$3,
IF(AND(J485&lt;='CBSA Walk Groupings'!$B$4,J485&gt;'CBSA Walk Groupings'!$B$3),'CBSA Walk Groupings'!$A$4,
IF(AND(J485&lt;='CBSA Walk Groupings'!$B$5,J485&gt;'CBSA Walk Groupings'!$B$4),'CBSA Walk Groupings'!$A$5,
IF(J485&gt;'CBSA Walk Groupings'!$B$5,'CBSA Walk Groupings'!$A$6,"")))))</f>
        <v>5</v>
      </c>
      <c r="M485" s="72">
        <v>7</v>
      </c>
      <c r="N485" s="72">
        <v>109</v>
      </c>
    </row>
    <row r="486" spans="1:14" x14ac:dyDescent="0.25">
      <c r="A486" t="str">
        <f t="shared" si="7"/>
        <v>Delaware Valley Regional Planning Commission_2017</v>
      </c>
      <c r="B486" t="s">
        <v>224</v>
      </c>
      <c r="C486" s="49" t="s">
        <v>95</v>
      </c>
      <c r="D486">
        <v>2017</v>
      </c>
      <c r="E486" s="45">
        <v>5718417</v>
      </c>
      <c r="F486" s="50">
        <v>2706962</v>
      </c>
      <c r="G486" s="46">
        <v>19032</v>
      </c>
      <c r="H486" s="46">
        <v>104768</v>
      </c>
      <c r="I486" s="47">
        <f>(G486/$F486)*100</f>
        <v>0.70307599441735791</v>
      </c>
      <c r="J486" s="47">
        <f>(H486/$F486)*100</f>
        <v>3.8703166132365361</v>
      </c>
      <c r="K486" s="48">
        <f>IF(I486&lt;='CBSA Bike Groupings'!$B$2,'CBSA Bike Groupings'!$A$2,
IF(AND(I486&lt;='CBSA Bike Groupings'!$B$3,I486&gt;'CBSA Bike Groupings'!$B$2),'CBSA Bike Groupings'!$A$3,
IF(AND(I486&lt;='CBSA Bike Groupings'!$B$4,I486&gt;'CBSA Bike Groupings'!$B$3),'CBSA Bike Groupings'!$A$4,
IF(AND(I486&lt;='CBSA Bike Groupings'!$B$5,I486&gt;'CBSA Bike Groupings'!$B$4),'CBSA Bike Groupings'!$A$5,
IF(I486&gt;'CBSA Bike Groupings'!$B$5,'CBSA Bike Groupings'!$A$6,"")))))</f>
        <v>4</v>
      </c>
      <c r="L486" s="48">
        <f>IF(J486&lt;='CBSA Walk Groupings'!$B$2,'CBSA Walk Groupings'!$A$2,
IF(AND(J486&lt;='CBSA Walk Groupings'!$B$3,J486&gt;'CBSA Walk Groupings'!$B$2),'CBSA Walk Groupings'!$A$3,
IF(AND(J486&lt;='CBSA Walk Groupings'!$B$4,J486&gt;'CBSA Walk Groupings'!$B$3),'CBSA Walk Groupings'!$A$4,
IF(AND(J486&lt;='CBSA Walk Groupings'!$B$5,J486&gt;'CBSA Walk Groupings'!$B$4),'CBSA Walk Groupings'!$A$5,
IF(J486&gt;'CBSA Walk Groupings'!$B$5,'CBSA Walk Groupings'!$A$6,"")))))</f>
        <v>5</v>
      </c>
      <c r="M486" s="72">
        <v>6</v>
      </c>
      <c r="N486" s="72">
        <v>109</v>
      </c>
    </row>
    <row r="487" spans="1:14" x14ac:dyDescent="0.25">
      <c r="A487" t="str">
        <f t="shared" si="7"/>
        <v>Delaware-Muncie Metropolitan Plan Commission_2013</v>
      </c>
      <c r="B487" t="s">
        <v>225</v>
      </c>
      <c r="C487" s="49" t="s">
        <v>117</v>
      </c>
      <c r="D487">
        <v>2013</v>
      </c>
      <c r="E487" s="45">
        <v>116416.02593735428</v>
      </c>
      <c r="F487" s="50">
        <v>48409.526546071895</v>
      </c>
      <c r="G487" s="46">
        <v>466.52023976389842</v>
      </c>
      <c r="H487" s="46">
        <v>2445.0915048350889</v>
      </c>
      <c r="I487" s="47">
        <v>0.96369510930850744</v>
      </c>
      <c r="J487" s="47">
        <v>5.0508477964725964</v>
      </c>
      <c r="K487" s="48">
        <f>IF(I487&lt;='CBSA Bike Groupings'!$B$2,'CBSA Bike Groupings'!$A$2,
IF(AND(I487&lt;='CBSA Bike Groupings'!$B$3,I487&gt;'CBSA Bike Groupings'!$B$2),'CBSA Bike Groupings'!$A$3,
IF(AND(I487&lt;='CBSA Bike Groupings'!$B$4,I487&gt;'CBSA Bike Groupings'!$B$3),'CBSA Bike Groupings'!$A$4,
IF(AND(I487&lt;='CBSA Bike Groupings'!$B$5,I487&gt;'CBSA Bike Groupings'!$B$4),'CBSA Bike Groupings'!$A$5,
IF(I487&gt;'CBSA Bike Groupings'!$B$5,'CBSA Bike Groupings'!$A$6,"")))))</f>
        <v>5</v>
      </c>
      <c r="L487" s="48">
        <f>IF(J487&lt;='CBSA Walk Groupings'!$B$2,'CBSA Walk Groupings'!$A$2,
IF(AND(J487&lt;='CBSA Walk Groupings'!$B$3,J487&gt;'CBSA Walk Groupings'!$B$2),'CBSA Walk Groupings'!$A$3,
IF(AND(J487&lt;='CBSA Walk Groupings'!$B$4,J487&gt;'CBSA Walk Groupings'!$B$3),'CBSA Walk Groupings'!$A$4,
IF(AND(J487&lt;='CBSA Walk Groupings'!$B$5,J487&gt;'CBSA Walk Groupings'!$B$4),'CBSA Walk Groupings'!$A$5,
IF(J487&gt;'CBSA Walk Groupings'!$B$5,'CBSA Walk Groupings'!$A$6,"")))))</f>
        <v>5</v>
      </c>
      <c r="M487" s="72">
        <v>0</v>
      </c>
      <c r="N487" s="72">
        <v>1</v>
      </c>
    </row>
    <row r="488" spans="1:14" x14ac:dyDescent="0.25">
      <c r="A488" t="str">
        <f t="shared" si="7"/>
        <v>Delaware-Muncie Metropolitan Plan Commission_2014</v>
      </c>
      <c r="B488" t="s">
        <v>225</v>
      </c>
      <c r="C488" s="49" t="s">
        <v>117</v>
      </c>
      <c r="D488">
        <v>2014</v>
      </c>
      <c r="E488" s="45">
        <v>116295.67294436475</v>
      </c>
      <c r="F488" s="50">
        <v>49235.79529571595</v>
      </c>
      <c r="G488" s="46">
        <v>467.34388486886422</v>
      </c>
      <c r="H488" s="46">
        <v>2395.2651947536433</v>
      </c>
      <c r="I488" s="47">
        <v>0.94919536094002777</v>
      </c>
      <c r="J488" s="47">
        <v>4.8648857611975194</v>
      </c>
      <c r="K488" s="48">
        <f>IF(I488&lt;='CBSA Bike Groupings'!$B$2,'CBSA Bike Groupings'!$A$2,
IF(AND(I488&lt;='CBSA Bike Groupings'!$B$3,I488&gt;'CBSA Bike Groupings'!$B$2),'CBSA Bike Groupings'!$A$3,
IF(AND(I488&lt;='CBSA Bike Groupings'!$B$4,I488&gt;'CBSA Bike Groupings'!$B$3),'CBSA Bike Groupings'!$A$4,
IF(AND(I488&lt;='CBSA Bike Groupings'!$B$5,I488&gt;'CBSA Bike Groupings'!$B$4),'CBSA Bike Groupings'!$A$5,
IF(I488&gt;'CBSA Bike Groupings'!$B$5,'CBSA Bike Groupings'!$A$6,"")))))</f>
        <v>5</v>
      </c>
      <c r="L488" s="48">
        <f>IF(J488&lt;='CBSA Walk Groupings'!$B$2,'CBSA Walk Groupings'!$A$2,
IF(AND(J488&lt;='CBSA Walk Groupings'!$B$3,J488&gt;'CBSA Walk Groupings'!$B$2),'CBSA Walk Groupings'!$A$3,
IF(AND(J488&lt;='CBSA Walk Groupings'!$B$4,J488&gt;'CBSA Walk Groupings'!$B$3),'CBSA Walk Groupings'!$A$4,
IF(AND(J488&lt;='CBSA Walk Groupings'!$B$5,J488&gt;'CBSA Walk Groupings'!$B$4),'CBSA Walk Groupings'!$A$5,
IF(J488&gt;'CBSA Walk Groupings'!$B$5,'CBSA Walk Groupings'!$A$6,"")))))</f>
        <v>5</v>
      </c>
      <c r="M488" s="72">
        <v>1</v>
      </c>
      <c r="N488" s="72">
        <v>1</v>
      </c>
    </row>
    <row r="489" spans="1:14" x14ac:dyDescent="0.25">
      <c r="A489" t="str">
        <f t="shared" si="7"/>
        <v>Delaware-Muncie Metropolitan Plan Commission_2015</v>
      </c>
      <c r="B489" t="s">
        <v>225</v>
      </c>
      <c r="C489" s="49" t="s">
        <v>117</v>
      </c>
      <c r="D489">
        <v>2015</v>
      </c>
      <c r="E489" s="45">
        <v>116193.27172037812</v>
      </c>
      <c r="F489" s="50">
        <v>49975.188123533415</v>
      </c>
      <c r="G489" s="46">
        <v>539.5880992365461</v>
      </c>
      <c r="H489" s="46">
        <v>2383.3875990729121</v>
      </c>
      <c r="I489" s="47">
        <v>1.0797119920844338</v>
      </c>
      <c r="J489" s="47">
        <v>4.7691418253022446</v>
      </c>
      <c r="K489" s="48">
        <f>IF(I489&lt;='CBSA Bike Groupings'!$B$2,'CBSA Bike Groupings'!$A$2,
IF(AND(I489&lt;='CBSA Bike Groupings'!$B$3,I489&gt;'CBSA Bike Groupings'!$B$2),'CBSA Bike Groupings'!$A$3,
IF(AND(I489&lt;='CBSA Bike Groupings'!$B$4,I489&gt;'CBSA Bike Groupings'!$B$3),'CBSA Bike Groupings'!$A$4,
IF(AND(I489&lt;='CBSA Bike Groupings'!$B$5,I489&gt;'CBSA Bike Groupings'!$B$4),'CBSA Bike Groupings'!$A$5,
IF(I489&gt;'CBSA Bike Groupings'!$B$5,'CBSA Bike Groupings'!$A$6,"")))))</f>
        <v>5</v>
      </c>
      <c r="L489" s="48">
        <f>IF(J489&lt;='CBSA Walk Groupings'!$B$2,'CBSA Walk Groupings'!$A$2,
IF(AND(J489&lt;='CBSA Walk Groupings'!$B$3,J489&gt;'CBSA Walk Groupings'!$B$2),'CBSA Walk Groupings'!$A$3,
IF(AND(J489&lt;='CBSA Walk Groupings'!$B$4,J489&gt;'CBSA Walk Groupings'!$B$3),'CBSA Walk Groupings'!$A$4,
IF(AND(J489&lt;='CBSA Walk Groupings'!$B$5,J489&gt;'CBSA Walk Groupings'!$B$4),'CBSA Walk Groupings'!$A$5,
IF(J489&gt;'CBSA Walk Groupings'!$B$5,'CBSA Walk Groupings'!$A$6,"")))))</f>
        <v>5</v>
      </c>
      <c r="M489" s="72">
        <v>0</v>
      </c>
      <c r="N489" s="72">
        <v>0</v>
      </c>
    </row>
    <row r="490" spans="1:14" x14ac:dyDescent="0.25">
      <c r="A490" t="str">
        <f t="shared" si="7"/>
        <v>Delaware-Muncie Metropolitan Plan Commission_2016</v>
      </c>
      <c r="B490" t="s">
        <v>225</v>
      </c>
      <c r="C490" s="49" t="s">
        <v>117</v>
      </c>
      <c r="D490">
        <v>2016</v>
      </c>
      <c r="E490" s="45">
        <v>115335.79112832485</v>
      </c>
      <c r="F490" s="50">
        <v>50252.76152071351</v>
      </c>
      <c r="G490" s="46">
        <v>438.01876908721124</v>
      </c>
      <c r="H490" s="46">
        <v>2337.2433470853962</v>
      </c>
      <c r="I490" s="47">
        <v>0.87163124141280446</v>
      </c>
      <c r="J490" s="47">
        <v>4.6509749441769808</v>
      </c>
      <c r="K490" s="48">
        <f>IF(I490&lt;='CBSA Bike Groupings'!$B$2,'CBSA Bike Groupings'!$A$2,
IF(AND(I490&lt;='CBSA Bike Groupings'!$B$3,I490&gt;'CBSA Bike Groupings'!$B$2),'CBSA Bike Groupings'!$A$3,
IF(AND(I490&lt;='CBSA Bike Groupings'!$B$4,I490&gt;'CBSA Bike Groupings'!$B$3),'CBSA Bike Groupings'!$A$4,
IF(AND(I490&lt;='CBSA Bike Groupings'!$B$5,I490&gt;'CBSA Bike Groupings'!$B$4),'CBSA Bike Groupings'!$A$5,
IF(I490&gt;'CBSA Bike Groupings'!$B$5,'CBSA Bike Groupings'!$A$6,"")))))</f>
        <v>5</v>
      </c>
      <c r="L490" s="48">
        <f>IF(J490&lt;='CBSA Walk Groupings'!$B$2,'CBSA Walk Groupings'!$A$2,
IF(AND(J490&lt;='CBSA Walk Groupings'!$B$3,J490&gt;'CBSA Walk Groupings'!$B$2),'CBSA Walk Groupings'!$A$3,
IF(AND(J490&lt;='CBSA Walk Groupings'!$B$4,J490&gt;'CBSA Walk Groupings'!$B$3),'CBSA Walk Groupings'!$A$4,
IF(AND(J490&lt;='CBSA Walk Groupings'!$B$5,J490&gt;'CBSA Walk Groupings'!$B$4),'CBSA Walk Groupings'!$A$5,
IF(J490&gt;'CBSA Walk Groupings'!$B$5,'CBSA Walk Groupings'!$A$6,"")))))</f>
        <v>5</v>
      </c>
      <c r="M490" s="72">
        <v>1</v>
      </c>
      <c r="N490" s="72">
        <v>1</v>
      </c>
    </row>
    <row r="491" spans="1:14" x14ac:dyDescent="0.25">
      <c r="A491" t="str">
        <f t="shared" si="7"/>
        <v>Delaware-Muncie Metropolitan Plan Commission_2017</v>
      </c>
      <c r="B491" t="s">
        <v>225</v>
      </c>
      <c r="C491" s="49" t="s">
        <v>117</v>
      </c>
      <c r="D491">
        <v>2017</v>
      </c>
      <c r="E491" s="45">
        <v>114806</v>
      </c>
      <c r="F491" s="50">
        <v>51088</v>
      </c>
      <c r="G491" s="46">
        <v>440</v>
      </c>
      <c r="H491" s="46">
        <v>2425</v>
      </c>
      <c r="I491" s="47">
        <f>(G491/$F491)*100</f>
        <v>0.86125900407140621</v>
      </c>
      <c r="J491" s="47">
        <f>(H491/$F491)*100</f>
        <v>4.7467115565299087</v>
      </c>
      <c r="K491" s="48">
        <f>IF(I491&lt;='CBSA Bike Groupings'!$B$2,'CBSA Bike Groupings'!$A$2,
IF(AND(I491&lt;='CBSA Bike Groupings'!$B$3,I491&gt;'CBSA Bike Groupings'!$B$2),'CBSA Bike Groupings'!$A$3,
IF(AND(I491&lt;='CBSA Bike Groupings'!$B$4,I491&gt;'CBSA Bike Groupings'!$B$3),'CBSA Bike Groupings'!$A$4,
IF(AND(I491&lt;='CBSA Bike Groupings'!$B$5,I491&gt;'CBSA Bike Groupings'!$B$4),'CBSA Bike Groupings'!$A$5,
IF(I491&gt;'CBSA Bike Groupings'!$B$5,'CBSA Bike Groupings'!$A$6,"")))))</f>
        <v>5</v>
      </c>
      <c r="L491" s="48">
        <f>IF(J491&lt;='CBSA Walk Groupings'!$B$2,'CBSA Walk Groupings'!$A$2,
IF(AND(J491&lt;='CBSA Walk Groupings'!$B$3,J491&gt;'CBSA Walk Groupings'!$B$2),'CBSA Walk Groupings'!$A$3,
IF(AND(J491&lt;='CBSA Walk Groupings'!$B$4,J491&gt;'CBSA Walk Groupings'!$B$3),'CBSA Walk Groupings'!$A$4,
IF(AND(J491&lt;='CBSA Walk Groupings'!$B$5,J491&gt;'CBSA Walk Groupings'!$B$4),'CBSA Walk Groupings'!$A$5,
IF(J491&gt;'CBSA Walk Groupings'!$B$5,'CBSA Walk Groupings'!$A$6,"")))))</f>
        <v>5</v>
      </c>
      <c r="M491" s="72">
        <v>1</v>
      </c>
      <c r="N491" s="72">
        <v>1</v>
      </c>
    </row>
    <row r="492" spans="1:14" x14ac:dyDescent="0.25">
      <c r="A492" t="str">
        <f t="shared" si="7"/>
        <v>Denver Regional COG_2013</v>
      </c>
      <c r="B492" t="s">
        <v>226</v>
      </c>
      <c r="C492" s="49" t="s">
        <v>227</v>
      </c>
      <c r="D492">
        <v>2013</v>
      </c>
      <c r="E492" s="45">
        <v>2888785.3317224407</v>
      </c>
      <c r="F492" s="50">
        <v>1452358.8448147003</v>
      </c>
      <c r="G492" s="46">
        <v>18204.939513916474</v>
      </c>
      <c r="H492" s="46">
        <v>35477.288367518871</v>
      </c>
      <c r="I492" s="47">
        <v>1.2534739316604058</v>
      </c>
      <c r="J492" s="47">
        <v>2.4427357256907989</v>
      </c>
      <c r="K492" s="48">
        <f>IF(I492&lt;='CBSA Bike Groupings'!$B$2,'CBSA Bike Groupings'!$A$2,
IF(AND(I492&lt;='CBSA Bike Groupings'!$B$3,I492&gt;'CBSA Bike Groupings'!$B$2),'CBSA Bike Groupings'!$A$3,
IF(AND(I492&lt;='CBSA Bike Groupings'!$B$4,I492&gt;'CBSA Bike Groupings'!$B$3),'CBSA Bike Groupings'!$A$4,
IF(AND(I492&lt;='CBSA Bike Groupings'!$B$5,I492&gt;'CBSA Bike Groupings'!$B$4),'CBSA Bike Groupings'!$A$5,
IF(I492&gt;'CBSA Bike Groupings'!$B$5,'CBSA Bike Groupings'!$A$6,"")))))</f>
        <v>5</v>
      </c>
      <c r="L492" s="48">
        <f>IF(J492&lt;='CBSA Walk Groupings'!$B$2,'CBSA Walk Groupings'!$A$2,
IF(AND(J492&lt;='CBSA Walk Groupings'!$B$3,J492&gt;'CBSA Walk Groupings'!$B$2),'CBSA Walk Groupings'!$A$3,
IF(AND(J492&lt;='CBSA Walk Groupings'!$B$4,J492&gt;'CBSA Walk Groupings'!$B$3),'CBSA Walk Groupings'!$A$4,
IF(AND(J492&lt;='CBSA Walk Groupings'!$B$5,J492&gt;'CBSA Walk Groupings'!$B$4),'CBSA Walk Groupings'!$A$5,
IF(J492&gt;'CBSA Walk Groupings'!$B$5,'CBSA Walk Groupings'!$A$6,"")))))</f>
        <v>4</v>
      </c>
      <c r="M492" s="72">
        <v>7</v>
      </c>
      <c r="N492" s="72">
        <v>31</v>
      </c>
    </row>
    <row r="493" spans="1:14" x14ac:dyDescent="0.25">
      <c r="A493" t="str">
        <f t="shared" si="7"/>
        <v>Denver Regional COG_2014</v>
      </c>
      <c r="B493" t="s">
        <v>226</v>
      </c>
      <c r="C493" s="49" t="s">
        <v>227</v>
      </c>
      <c r="D493">
        <v>2014</v>
      </c>
      <c r="E493" s="45">
        <v>2943930.3236228051</v>
      </c>
      <c r="F493" s="50">
        <v>1490629.5429482784</v>
      </c>
      <c r="G493" s="46">
        <v>18904.933221748881</v>
      </c>
      <c r="H493" s="46">
        <v>36042.392318443752</v>
      </c>
      <c r="I493" s="47">
        <v>1.2682516129632915</v>
      </c>
      <c r="J493" s="47">
        <v>2.417930899662462</v>
      </c>
      <c r="K493" s="48">
        <f>IF(I493&lt;='CBSA Bike Groupings'!$B$2,'CBSA Bike Groupings'!$A$2,
IF(AND(I493&lt;='CBSA Bike Groupings'!$B$3,I493&gt;'CBSA Bike Groupings'!$B$2),'CBSA Bike Groupings'!$A$3,
IF(AND(I493&lt;='CBSA Bike Groupings'!$B$4,I493&gt;'CBSA Bike Groupings'!$B$3),'CBSA Bike Groupings'!$A$4,
IF(AND(I493&lt;='CBSA Bike Groupings'!$B$5,I493&gt;'CBSA Bike Groupings'!$B$4),'CBSA Bike Groupings'!$A$5,
IF(I493&gt;'CBSA Bike Groupings'!$B$5,'CBSA Bike Groupings'!$A$6,"")))))</f>
        <v>5</v>
      </c>
      <c r="L493" s="48">
        <f>IF(J493&lt;='CBSA Walk Groupings'!$B$2,'CBSA Walk Groupings'!$A$2,
IF(AND(J493&lt;='CBSA Walk Groupings'!$B$3,J493&gt;'CBSA Walk Groupings'!$B$2),'CBSA Walk Groupings'!$A$3,
IF(AND(J493&lt;='CBSA Walk Groupings'!$B$4,J493&gt;'CBSA Walk Groupings'!$B$3),'CBSA Walk Groupings'!$A$4,
IF(AND(J493&lt;='CBSA Walk Groupings'!$B$5,J493&gt;'CBSA Walk Groupings'!$B$4),'CBSA Walk Groupings'!$A$5,
IF(J493&gt;'CBSA Walk Groupings'!$B$5,'CBSA Walk Groupings'!$A$6,"")))))</f>
        <v>4</v>
      </c>
      <c r="M493" s="72">
        <v>6</v>
      </c>
      <c r="N493" s="72">
        <v>41</v>
      </c>
    </row>
    <row r="494" spans="1:14" x14ac:dyDescent="0.25">
      <c r="A494" t="str">
        <f t="shared" si="7"/>
        <v>Denver Regional COG_2015</v>
      </c>
      <c r="B494" t="s">
        <v>226</v>
      </c>
      <c r="C494" s="49" t="s">
        <v>227</v>
      </c>
      <c r="D494">
        <v>2015</v>
      </c>
      <c r="E494" s="45">
        <v>3002567.5372093613</v>
      </c>
      <c r="F494" s="50">
        <v>1539968.0348247169</v>
      </c>
      <c r="G494" s="46">
        <v>19027.002301096982</v>
      </c>
      <c r="H494" s="46">
        <v>37383.134856810582</v>
      </c>
      <c r="I494" s="47">
        <v>1.2355452756694838</v>
      </c>
      <c r="J494" s="47">
        <v>2.4275266766212864</v>
      </c>
      <c r="K494" s="48">
        <f>IF(I494&lt;='CBSA Bike Groupings'!$B$2,'CBSA Bike Groupings'!$A$2,
IF(AND(I494&lt;='CBSA Bike Groupings'!$B$3,I494&gt;'CBSA Bike Groupings'!$B$2),'CBSA Bike Groupings'!$A$3,
IF(AND(I494&lt;='CBSA Bike Groupings'!$B$4,I494&gt;'CBSA Bike Groupings'!$B$3),'CBSA Bike Groupings'!$A$4,
IF(AND(I494&lt;='CBSA Bike Groupings'!$B$5,I494&gt;'CBSA Bike Groupings'!$B$4),'CBSA Bike Groupings'!$A$5,
IF(I494&gt;'CBSA Bike Groupings'!$B$5,'CBSA Bike Groupings'!$A$6,"")))))</f>
        <v>5</v>
      </c>
      <c r="L494" s="48">
        <f>IF(J494&lt;='CBSA Walk Groupings'!$B$2,'CBSA Walk Groupings'!$A$2,
IF(AND(J494&lt;='CBSA Walk Groupings'!$B$3,J494&gt;'CBSA Walk Groupings'!$B$2),'CBSA Walk Groupings'!$A$3,
IF(AND(J494&lt;='CBSA Walk Groupings'!$B$4,J494&gt;'CBSA Walk Groupings'!$B$3),'CBSA Walk Groupings'!$A$4,
IF(AND(J494&lt;='CBSA Walk Groupings'!$B$5,J494&gt;'CBSA Walk Groupings'!$B$4),'CBSA Walk Groupings'!$A$5,
IF(J494&gt;'CBSA Walk Groupings'!$B$5,'CBSA Walk Groupings'!$A$6,"")))))</f>
        <v>4</v>
      </c>
      <c r="M494" s="72">
        <v>6</v>
      </c>
      <c r="N494" s="72">
        <v>40</v>
      </c>
    </row>
    <row r="495" spans="1:14" x14ac:dyDescent="0.25">
      <c r="A495" t="str">
        <f t="shared" si="7"/>
        <v>Denver Regional COG_2016</v>
      </c>
      <c r="B495" t="s">
        <v>226</v>
      </c>
      <c r="C495" s="49" t="s">
        <v>227</v>
      </c>
      <c r="D495">
        <v>2016</v>
      </c>
      <c r="E495" s="45">
        <v>3056074.8335556393</v>
      </c>
      <c r="F495" s="50">
        <v>1584379.8217382987</v>
      </c>
      <c r="G495" s="46">
        <v>19191.36344248525</v>
      </c>
      <c r="H495" s="46">
        <v>39601.209110333402</v>
      </c>
      <c r="I495" s="47">
        <v>1.2112855250472383</v>
      </c>
      <c r="J495" s="47">
        <v>2.4994769920059334</v>
      </c>
      <c r="K495" s="48">
        <f>IF(I495&lt;='CBSA Bike Groupings'!$B$2,'CBSA Bike Groupings'!$A$2,
IF(AND(I495&lt;='CBSA Bike Groupings'!$B$3,I495&gt;'CBSA Bike Groupings'!$B$2),'CBSA Bike Groupings'!$A$3,
IF(AND(I495&lt;='CBSA Bike Groupings'!$B$4,I495&gt;'CBSA Bike Groupings'!$B$3),'CBSA Bike Groupings'!$A$4,
IF(AND(I495&lt;='CBSA Bike Groupings'!$B$5,I495&gt;'CBSA Bike Groupings'!$B$4),'CBSA Bike Groupings'!$A$5,
IF(I495&gt;'CBSA Bike Groupings'!$B$5,'CBSA Bike Groupings'!$A$6,"")))))</f>
        <v>5</v>
      </c>
      <c r="L495" s="48">
        <f>IF(J495&lt;='CBSA Walk Groupings'!$B$2,'CBSA Walk Groupings'!$A$2,
IF(AND(J495&lt;='CBSA Walk Groupings'!$B$3,J495&gt;'CBSA Walk Groupings'!$B$2),'CBSA Walk Groupings'!$A$3,
IF(AND(J495&lt;='CBSA Walk Groupings'!$B$4,J495&gt;'CBSA Walk Groupings'!$B$3),'CBSA Walk Groupings'!$A$4,
IF(AND(J495&lt;='CBSA Walk Groupings'!$B$5,J495&gt;'CBSA Walk Groupings'!$B$4),'CBSA Walk Groupings'!$A$5,
IF(J495&gt;'CBSA Walk Groupings'!$B$5,'CBSA Walk Groupings'!$A$6,"")))))</f>
        <v>4</v>
      </c>
      <c r="M495" s="72">
        <v>13</v>
      </c>
      <c r="N495" s="72">
        <v>53</v>
      </c>
    </row>
    <row r="496" spans="1:14" x14ac:dyDescent="0.25">
      <c r="A496" t="str">
        <f t="shared" si="7"/>
        <v>Denver Regional COG_2017</v>
      </c>
      <c r="B496" t="s">
        <v>226</v>
      </c>
      <c r="C496" s="49" t="s">
        <v>227</v>
      </c>
      <c r="D496">
        <v>2017</v>
      </c>
      <c r="E496" s="45">
        <v>3106988</v>
      </c>
      <c r="F496" s="50">
        <v>1631767</v>
      </c>
      <c r="G496" s="46">
        <v>19385</v>
      </c>
      <c r="H496" s="46">
        <v>39357</v>
      </c>
      <c r="I496" s="47">
        <f>(G496/$F496)*100</f>
        <v>1.1879759794137275</v>
      </c>
      <c r="J496" s="47">
        <f>(H496/$F496)*100</f>
        <v>2.4119252319724569</v>
      </c>
      <c r="K496" s="48">
        <f>IF(I496&lt;='CBSA Bike Groupings'!$B$2,'CBSA Bike Groupings'!$A$2,
IF(AND(I496&lt;='CBSA Bike Groupings'!$B$3,I496&gt;'CBSA Bike Groupings'!$B$2),'CBSA Bike Groupings'!$A$3,
IF(AND(I496&lt;='CBSA Bike Groupings'!$B$4,I496&gt;'CBSA Bike Groupings'!$B$3),'CBSA Bike Groupings'!$A$4,
IF(AND(I496&lt;='CBSA Bike Groupings'!$B$5,I496&gt;'CBSA Bike Groupings'!$B$4),'CBSA Bike Groupings'!$A$5,
IF(I496&gt;'CBSA Bike Groupings'!$B$5,'CBSA Bike Groupings'!$A$6,"")))))</f>
        <v>5</v>
      </c>
      <c r="L496" s="48">
        <f>IF(J496&lt;='CBSA Walk Groupings'!$B$2,'CBSA Walk Groupings'!$A$2,
IF(AND(J496&lt;='CBSA Walk Groupings'!$B$3,J496&gt;'CBSA Walk Groupings'!$B$2),'CBSA Walk Groupings'!$A$3,
IF(AND(J496&lt;='CBSA Walk Groupings'!$B$4,J496&gt;'CBSA Walk Groupings'!$B$3),'CBSA Walk Groupings'!$A$4,
IF(AND(J496&lt;='CBSA Walk Groupings'!$B$5,J496&gt;'CBSA Walk Groupings'!$B$4),'CBSA Walk Groupings'!$A$5,
IF(J496&gt;'CBSA Walk Groupings'!$B$5,'CBSA Walk Groupings'!$A$6,"")))))</f>
        <v>4</v>
      </c>
      <c r="M496" s="72">
        <v>9</v>
      </c>
      <c r="N496" s="72">
        <v>48</v>
      </c>
    </row>
    <row r="497" spans="1:14" x14ac:dyDescent="0.25">
      <c r="A497" t="str">
        <f t="shared" si="7"/>
        <v>Des Moines Area MPO_2013</v>
      </c>
      <c r="B497" t="s">
        <v>228</v>
      </c>
      <c r="C497" s="49" t="s">
        <v>107</v>
      </c>
      <c r="D497">
        <v>2013</v>
      </c>
      <c r="E497" s="45">
        <v>482615.06043966918</v>
      </c>
      <c r="F497" s="50">
        <v>252520.71035903724</v>
      </c>
      <c r="G497" s="46">
        <v>705.27564702482584</v>
      </c>
      <c r="H497" s="46">
        <v>4031.1211324352757</v>
      </c>
      <c r="I497" s="47">
        <v>0.27929417988015942</v>
      </c>
      <c r="J497" s="47">
        <v>1.5963526820052798</v>
      </c>
      <c r="K497" s="48">
        <f>IF(I497&lt;='CBSA Bike Groupings'!$B$2,'CBSA Bike Groupings'!$A$2,
IF(AND(I497&lt;='CBSA Bike Groupings'!$B$3,I497&gt;'CBSA Bike Groupings'!$B$2),'CBSA Bike Groupings'!$A$3,
IF(AND(I497&lt;='CBSA Bike Groupings'!$B$4,I497&gt;'CBSA Bike Groupings'!$B$3),'CBSA Bike Groupings'!$A$4,
IF(AND(I497&lt;='CBSA Bike Groupings'!$B$5,I497&gt;'CBSA Bike Groupings'!$B$4),'CBSA Bike Groupings'!$A$5,
IF(I497&gt;'CBSA Bike Groupings'!$B$5,'CBSA Bike Groupings'!$A$6,"")))))</f>
        <v>2</v>
      </c>
      <c r="L497" s="48">
        <f>IF(J497&lt;='CBSA Walk Groupings'!$B$2,'CBSA Walk Groupings'!$A$2,
IF(AND(J497&lt;='CBSA Walk Groupings'!$B$3,J497&gt;'CBSA Walk Groupings'!$B$2),'CBSA Walk Groupings'!$A$3,
IF(AND(J497&lt;='CBSA Walk Groupings'!$B$4,J497&gt;'CBSA Walk Groupings'!$B$3),'CBSA Walk Groupings'!$A$4,
IF(AND(J497&lt;='CBSA Walk Groupings'!$B$5,J497&gt;'CBSA Walk Groupings'!$B$4),'CBSA Walk Groupings'!$A$5,
IF(J497&gt;'CBSA Walk Groupings'!$B$5,'CBSA Walk Groupings'!$A$6,"")))))</f>
        <v>2</v>
      </c>
      <c r="M497" s="72">
        <v>0</v>
      </c>
      <c r="N497" s="72">
        <v>2</v>
      </c>
    </row>
    <row r="498" spans="1:14" x14ac:dyDescent="0.25">
      <c r="A498" t="str">
        <f t="shared" si="7"/>
        <v>Des Moines Area MPO_2014</v>
      </c>
      <c r="B498" t="s">
        <v>228</v>
      </c>
      <c r="C498" s="49" t="s">
        <v>107</v>
      </c>
      <c r="D498">
        <v>2014</v>
      </c>
      <c r="E498" s="45">
        <v>491214.61081666744</v>
      </c>
      <c r="F498" s="50">
        <v>256871.2654696987</v>
      </c>
      <c r="G498" s="46">
        <v>720.21562114983999</v>
      </c>
      <c r="H498" s="46">
        <v>3838.3943873692215</v>
      </c>
      <c r="I498" s="47">
        <v>0.2803799871631803</v>
      </c>
      <c r="J498" s="47">
        <v>1.494287179358335</v>
      </c>
      <c r="K498" s="48">
        <f>IF(I498&lt;='CBSA Bike Groupings'!$B$2,'CBSA Bike Groupings'!$A$2,
IF(AND(I498&lt;='CBSA Bike Groupings'!$B$3,I498&gt;'CBSA Bike Groupings'!$B$2),'CBSA Bike Groupings'!$A$3,
IF(AND(I498&lt;='CBSA Bike Groupings'!$B$4,I498&gt;'CBSA Bike Groupings'!$B$3),'CBSA Bike Groupings'!$A$4,
IF(AND(I498&lt;='CBSA Bike Groupings'!$B$5,I498&gt;'CBSA Bike Groupings'!$B$4),'CBSA Bike Groupings'!$A$5,
IF(I498&gt;'CBSA Bike Groupings'!$B$5,'CBSA Bike Groupings'!$A$6,"")))))</f>
        <v>2</v>
      </c>
      <c r="L498" s="48">
        <f>IF(J498&lt;='CBSA Walk Groupings'!$B$2,'CBSA Walk Groupings'!$A$2,
IF(AND(J498&lt;='CBSA Walk Groupings'!$B$3,J498&gt;'CBSA Walk Groupings'!$B$2),'CBSA Walk Groupings'!$A$3,
IF(AND(J498&lt;='CBSA Walk Groupings'!$B$4,J498&gt;'CBSA Walk Groupings'!$B$3),'CBSA Walk Groupings'!$A$4,
IF(AND(J498&lt;='CBSA Walk Groupings'!$B$5,J498&gt;'CBSA Walk Groupings'!$B$4),'CBSA Walk Groupings'!$A$5,
IF(J498&gt;'CBSA Walk Groupings'!$B$5,'CBSA Walk Groupings'!$A$6,"")))))</f>
        <v>2</v>
      </c>
      <c r="M498" s="72">
        <v>0</v>
      </c>
      <c r="N498" s="72">
        <v>5</v>
      </c>
    </row>
    <row r="499" spans="1:14" x14ac:dyDescent="0.25">
      <c r="A499" t="str">
        <f t="shared" si="7"/>
        <v>Des Moines Area MPO_2015</v>
      </c>
      <c r="B499" t="s">
        <v>228</v>
      </c>
      <c r="C499" s="49" t="s">
        <v>107</v>
      </c>
      <c r="D499">
        <v>2015</v>
      </c>
      <c r="E499" s="45">
        <v>500731.02090218628</v>
      </c>
      <c r="F499" s="50">
        <v>261863.14076545686</v>
      </c>
      <c r="G499" s="46">
        <v>710.4380962655506</v>
      </c>
      <c r="H499" s="46">
        <v>3936.129271727284</v>
      </c>
      <c r="I499" s="47">
        <v>0.27130129661962205</v>
      </c>
      <c r="J499" s="47">
        <v>1.5031245940996176</v>
      </c>
      <c r="K499" s="48">
        <f>IF(I499&lt;='CBSA Bike Groupings'!$B$2,'CBSA Bike Groupings'!$A$2,
IF(AND(I499&lt;='CBSA Bike Groupings'!$B$3,I499&gt;'CBSA Bike Groupings'!$B$2),'CBSA Bike Groupings'!$A$3,
IF(AND(I499&lt;='CBSA Bike Groupings'!$B$4,I499&gt;'CBSA Bike Groupings'!$B$3),'CBSA Bike Groupings'!$A$4,
IF(AND(I499&lt;='CBSA Bike Groupings'!$B$5,I499&gt;'CBSA Bike Groupings'!$B$4),'CBSA Bike Groupings'!$A$5,
IF(I499&gt;'CBSA Bike Groupings'!$B$5,'CBSA Bike Groupings'!$A$6,"")))))</f>
        <v>2</v>
      </c>
      <c r="L499" s="48">
        <f>IF(J499&lt;='CBSA Walk Groupings'!$B$2,'CBSA Walk Groupings'!$A$2,
IF(AND(J499&lt;='CBSA Walk Groupings'!$B$3,J499&gt;'CBSA Walk Groupings'!$B$2),'CBSA Walk Groupings'!$A$3,
IF(AND(J499&lt;='CBSA Walk Groupings'!$B$4,J499&gt;'CBSA Walk Groupings'!$B$3),'CBSA Walk Groupings'!$A$4,
IF(AND(J499&lt;='CBSA Walk Groupings'!$B$5,J499&gt;'CBSA Walk Groupings'!$B$4),'CBSA Walk Groupings'!$A$5,
IF(J499&gt;'CBSA Walk Groupings'!$B$5,'CBSA Walk Groupings'!$A$6,"")))))</f>
        <v>2</v>
      </c>
      <c r="M499" s="72">
        <v>1</v>
      </c>
      <c r="N499" s="72">
        <v>5</v>
      </c>
    </row>
    <row r="500" spans="1:14" x14ac:dyDescent="0.25">
      <c r="A500" t="str">
        <f t="shared" si="7"/>
        <v>Des Moines Area MPO_2016</v>
      </c>
      <c r="B500" t="s">
        <v>228</v>
      </c>
      <c r="C500" s="49" t="s">
        <v>107</v>
      </c>
      <c r="D500">
        <v>2016</v>
      </c>
      <c r="E500" s="45">
        <v>511134.79950247903</v>
      </c>
      <c r="F500" s="50">
        <v>269377.49671623955</v>
      </c>
      <c r="G500" s="46">
        <v>735.05857992857193</v>
      </c>
      <c r="H500" s="46">
        <v>4451.24729901911</v>
      </c>
      <c r="I500" s="47">
        <v>0.27287304577741983</v>
      </c>
      <c r="J500" s="47">
        <v>1.6524198766714446</v>
      </c>
      <c r="K500" s="48">
        <f>IF(I500&lt;='CBSA Bike Groupings'!$B$2,'CBSA Bike Groupings'!$A$2,
IF(AND(I500&lt;='CBSA Bike Groupings'!$B$3,I500&gt;'CBSA Bike Groupings'!$B$2),'CBSA Bike Groupings'!$A$3,
IF(AND(I500&lt;='CBSA Bike Groupings'!$B$4,I500&gt;'CBSA Bike Groupings'!$B$3),'CBSA Bike Groupings'!$A$4,
IF(AND(I500&lt;='CBSA Bike Groupings'!$B$5,I500&gt;'CBSA Bike Groupings'!$B$4),'CBSA Bike Groupings'!$A$5,
IF(I500&gt;'CBSA Bike Groupings'!$B$5,'CBSA Bike Groupings'!$A$6,"")))))</f>
        <v>2</v>
      </c>
      <c r="L500" s="48">
        <f>IF(J500&lt;='CBSA Walk Groupings'!$B$2,'CBSA Walk Groupings'!$A$2,
IF(AND(J500&lt;='CBSA Walk Groupings'!$B$3,J500&gt;'CBSA Walk Groupings'!$B$2),'CBSA Walk Groupings'!$A$3,
IF(AND(J500&lt;='CBSA Walk Groupings'!$B$4,J500&gt;'CBSA Walk Groupings'!$B$3),'CBSA Walk Groupings'!$A$4,
IF(AND(J500&lt;='CBSA Walk Groupings'!$B$5,J500&gt;'CBSA Walk Groupings'!$B$4),'CBSA Walk Groupings'!$A$5,
IF(J500&gt;'CBSA Walk Groupings'!$B$5,'CBSA Walk Groupings'!$A$6,"")))))</f>
        <v>2</v>
      </c>
      <c r="M500" s="72">
        <v>0</v>
      </c>
      <c r="N500" s="72">
        <v>6</v>
      </c>
    </row>
    <row r="501" spans="1:14" x14ac:dyDescent="0.25">
      <c r="A501" t="str">
        <f t="shared" si="7"/>
        <v>Des Moines Area MPO_2017</v>
      </c>
      <c r="B501" t="s">
        <v>228</v>
      </c>
      <c r="C501" s="49" t="s">
        <v>107</v>
      </c>
      <c r="D501">
        <v>2017</v>
      </c>
      <c r="E501" s="45">
        <v>521511</v>
      </c>
      <c r="F501" s="50">
        <v>276883</v>
      </c>
      <c r="G501" s="46">
        <v>773</v>
      </c>
      <c r="H501" s="46">
        <v>4738</v>
      </c>
      <c r="I501" s="47">
        <f>(G501/$F501)*100</f>
        <v>0.27917929233647426</v>
      </c>
      <c r="J501" s="47">
        <f>(H501/$F501)*100</f>
        <v>1.7111920919666428</v>
      </c>
      <c r="K501" s="48">
        <f>IF(I501&lt;='CBSA Bike Groupings'!$B$2,'CBSA Bike Groupings'!$A$2,
IF(AND(I501&lt;='CBSA Bike Groupings'!$B$3,I501&gt;'CBSA Bike Groupings'!$B$2),'CBSA Bike Groupings'!$A$3,
IF(AND(I501&lt;='CBSA Bike Groupings'!$B$4,I501&gt;'CBSA Bike Groupings'!$B$3),'CBSA Bike Groupings'!$A$4,
IF(AND(I501&lt;='CBSA Bike Groupings'!$B$5,I501&gt;'CBSA Bike Groupings'!$B$4),'CBSA Bike Groupings'!$A$5,
IF(I501&gt;'CBSA Bike Groupings'!$B$5,'CBSA Bike Groupings'!$A$6,"")))))</f>
        <v>2</v>
      </c>
      <c r="L501" s="48">
        <f>IF(J501&lt;='CBSA Walk Groupings'!$B$2,'CBSA Walk Groupings'!$A$2,
IF(AND(J501&lt;='CBSA Walk Groupings'!$B$3,J501&gt;'CBSA Walk Groupings'!$B$2),'CBSA Walk Groupings'!$A$3,
IF(AND(J501&lt;='CBSA Walk Groupings'!$B$4,J501&gt;'CBSA Walk Groupings'!$B$3),'CBSA Walk Groupings'!$A$4,
IF(AND(J501&lt;='CBSA Walk Groupings'!$B$5,J501&gt;'CBSA Walk Groupings'!$B$4),'CBSA Walk Groupings'!$A$5,
IF(J501&gt;'CBSA Walk Groupings'!$B$5,'CBSA Walk Groupings'!$A$6,"")))))</f>
        <v>2</v>
      </c>
      <c r="M501" s="72">
        <v>1</v>
      </c>
      <c r="N501" s="72">
        <v>4</v>
      </c>
    </row>
    <row r="502" spans="1:14" x14ac:dyDescent="0.25">
      <c r="A502" t="str">
        <f t="shared" si="7"/>
        <v>Dixie MPO_2013</v>
      </c>
      <c r="B502" t="s">
        <v>229</v>
      </c>
      <c r="C502" s="49" t="s">
        <v>168</v>
      </c>
      <c r="D502">
        <v>2013</v>
      </c>
      <c r="E502" s="45">
        <v>97217.054728513802</v>
      </c>
      <c r="F502" s="50">
        <v>36602.357818304881</v>
      </c>
      <c r="G502" s="46">
        <v>205.54398826077013</v>
      </c>
      <c r="H502" s="46">
        <v>1028.0818387161401</v>
      </c>
      <c r="I502" s="47">
        <v>0.5615594199726045</v>
      </c>
      <c r="J502" s="47">
        <v>2.8087858269119348</v>
      </c>
      <c r="K502" s="48">
        <f>IF(I502&lt;='CBSA Bike Groupings'!$B$2,'CBSA Bike Groupings'!$A$2,
IF(AND(I502&lt;='CBSA Bike Groupings'!$B$3,I502&gt;'CBSA Bike Groupings'!$B$2),'CBSA Bike Groupings'!$A$3,
IF(AND(I502&lt;='CBSA Bike Groupings'!$B$4,I502&gt;'CBSA Bike Groupings'!$B$3),'CBSA Bike Groupings'!$A$4,
IF(AND(I502&lt;='CBSA Bike Groupings'!$B$5,I502&gt;'CBSA Bike Groupings'!$B$4),'CBSA Bike Groupings'!$A$5,
IF(I502&gt;'CBSA Bike Groupings'!$B$5,'CBSA Bike Groupings'!$A$6,"")))))</f>
        <v>3</v>
      </c>
      <c r="L502" s="48">
        <f>IF(J502&lt;='CBSA Walk Groupings'!$B$2,'CBSA Walk Groupings'!$A$2,
IF(AND(J502&lt;='CBSA Walk Groupings'!$B$3,J502&gt;'CBSA Walk Groupings'!$B$2),'CBSA Walk Groupings'!$A$3,
IF(AND(J502&lt;='CBSA Walk Groupings'!$B$4,J502&gt;'CBSA Walk Groupings'!$B$3),'CBSA Walk Groupings'!$A$4,
IF(AND(J502&lt;='CBSA Walk Groupings'!$B$5,J502&gt;'CBSA Walk Groupings'!$B$4),'CBSA Walk Groupings'!$A$5,
IF(J502&gt;'CBSA Walk Groupings'!$B$5,'CBSA Walk Groupings'!$A$6,"")))))</f>
        <v>4</v>
      </c>
      <c r="M502" s="72">
        <v>1</v>
      </c>
      <c r="N502" s="72">
        <v>1</v>
      </c>
    </row>
    <row r="503" spans="1:14" x14ac:dyDescent="0.25">
      <c r="A503" t="str">
        <f t="shared" si="7"/>
        <v>Dixie MPO_2014</v>
      </c>
      <c r="B503" t="s">
        <v>229</v>
      </c>
      <c r="C503" s="49" t="s">
        <v>168</v>
      </c>
      <c r="D503">
        <v>2014</v>
      </c>
      <c r="E503" s="45">
        <v>98895.707299467496</v>
      </c>
      <c r="F503" s="50">
        <v>37877.949988076063</v>
      </c>
      <c r="G503" s="46">
        <v>227.20404549688811</v>
      </c>
      <c r="H503" s="46">
        <v>947.23331940446042</v>
      </c>
      <c r="I503" s="47">
        <v>0.59983194858330957</v>
      </c>
      <c r="J503" s="47">
        <v>2.5007512806333194</v>
      </c>
      <c r="K503" s="48">
        <f>IF(I503&lt;='CBSA Bike Groupings'!$B$2,'CBSA Bike Groupings'!$A$2,
IF(AND(I503&lt;='CBSA Bike Groupings'!$B$3,I503&gt;'CBSA Bike Groupings'!$B$2),'CBSA Bike Groupings'!$A$3,
IF(AND(I503&lt;='CBSA Bike Groupings'!$B$4,I503&gt;'CBSA Bike Groupings'!$B$3),'CBSA Bike Groupings'!$A$4,
IF(AND(I503&lt;='CBSA Bike Groupings'!$B$5,I503&gt;'CBSA Bike Groupings'!$B$4),'CBSA Bike Groupings'!$A$5,
IF(I503&gt;'CBSA Bike Groupings'!$B$5,'CBSA Bike Groupings'!$A$6,"")))))</f>
        <v>3</v>
      </c>
      <c r="L503" s="48">
        <f>IF(J503&lt;='CBSA Walk Groupings'!$B$2,'CBSA Walk Groupings'!$A$2,
IF(AND(J503&lt;='CBSA Walk Groupings'!$B$3,J503&gt;'CBSA Walk Groupings'!$B$2),'CBSA Walk Groupings'!$A$3,
IF(AND(J503&lt;='CBSA Walk Groupings'!$B$4,J503&gt;'CBSA Walk Groupings'!$B$3),'CBSA Walk Groupings'!$A$4,
IF(AND(J503&lt;='CBSA Walk Groupings'!$B$5,J503&gt;'CBSA Walk Groupings'!$B$4),'CBSA Walk Groupings'!$A$5,
IF(J503&gt;'CBSA Walk Groupings'!$B$5,'CBSA Walk Groupings'!$A$6,"")))))</f>
        <v>4</v>
      </c>
      <c r="M503" s="72">
        <v>1</v>
      </c>
      <c r="N503" s="72">
        <v>2</v>
      </c>
    </row>
    <row r="504" spans="1:14" x14ac:dyDescent="0.25">
      <c r="A504" t="str">
        <f t="shared" si="7"/>
        <v>Dixie MPO_2015</v>
      </c>
      <c r="B504" t="s">
        <v>229</v>
      </c>
      <c r="C504" s="49" t="s">
        <v>168</v>
      </c>
      <c r="D504">
        <v>2015</v>
      </c>
      <c r="E504" s="45">
        <v>101154.98202719595</v>
      </c>
      <c r="F504" s="50">
        <v>39834.823734509773</v>
      </c>
      <c r="G504" s="46">
        <v>227.95994316692386</v>
      </c>
      <c r="H504" s="46">
        <v>842.03352463518422</v>
      </c>
      <c r="I504" s="47">
        <v>0.57226296440076174</v>
      </c>
      <c r="J504" s="47">
        <v>2.1138126033822822</v>
      </c>
      <c r="K504" s="48">
        <f>IF(I504&lt;='CBSA Bike Groupings'!$B$2,'CBSA Bike Groupings'!$A$2,
IF(AND(I504&lt;='CBSA Bike Groupings'!$B$3,I504&gt;'CBSA Bike Groupings'!$B$2),'CBSA Bike Groupings'!$A$3,
IF(AND(I504&lt;='CBSA Bike Groupings'!$B$4,I504&gt;'CBSA Bike Groupings'!$B$3),'CBSA Bike Groupings'!$A$4,
IF(AND(I504&lt;='CBSA Bike Groupings'!$B$5,I504&gt;'CBSA Bike Groupings'!$B$4),'CBSA Bike Groupings'!$A$5,
IF(I504&gt;'CBSA Bike Groupings'!$B$5,'CBSA Bike Groupings'!$A$6,"")))))</f>
        <v>3</v>
      </c>
      <c r="L504" s="48">
        <f>IF(J504&lt;='CBSA Walk Groupings'!$B$2,'CBSA Walk Groupings'!$A$2,
IF(AND(J504&lt;='CBSA Walk Groupings'!$B$3,J504&gt;'CBSA Walk Groupings'!$B$2),'CBSA Walk Groupings'!$A$3,
IF(AND(J504&lt;='CBSA Walk Groupings'!$B$4,J504&gt;'CBSA Walk Groupings'!$B$3),'CBSA Walk Groupings'!$A$4,
IF(AND(J504&lt;='CBSA Walk Groupings'!$B$5,J504&gt;'CBSA Walk Groupings'!$B$4),'CBSA Walk Groupings'!$A$5,
IF(J504&gt;'CBSA Walk Groupings'!$B$5,'CBSA Walk Groupings'!$A$6,"")))))</f>
        <v>3</v>
      </c>
      <c r="M504" s="72">
        <v>0</v>
      </c>
      <c r="N504" s="72">
        <v>1</v>
      </c>
    </row>
    <row r="505" spans="1:14" x14ac:dyDescent="0.25">
      <c r="A505" t="str">
        <f t="shared" si="7"/>
        <v>Dixie MPO_2016</v>
      </c>
      <c r="B505" t="s">
        <v>229</v>
      </c>
      <c r="C505" s="49" t="s">
        <v>168</v>
      </c>
      <c r="D505">
        <v>2016</v>
      </c>
      <c r="E505" s="45">
        <v>103853.91436907681</v>
      </c>
      <c r="F505" s="50">
        <v>41521.014396565348</v>
      </c>
      <c r="G505" s="46">
        <v>294.41688465448465</v>
      </c>
      <c r="H505" s="46">
        <v>917.13303774806911</v>
      </c>
      <c r="I505" s="47">
        <v>0.70907921912148431</v>
      </c>
      <c r="J505" s="47">
        <v>2.2088406342594924</v>
      </c>
      <c r="K505" s="48">
        <f>IF(I505&lt;='CBSA Bike Groupings'!$B$2,'CBSA Bike Groupings'!$A$2,
IF(AND(I505&lt;='CBSA Bike Groupings'!$B$3,I505&gt;'CBSA Bike Groupings'!$B$2),'CBSA Bike Groupings'!$A$3,
IF(AND(I505&lt;='CBSA Bike Groupings'!$B$4,I505&gt;'CBSA Bike Groupings'!$B$3),'CBSA Bike Groupings'!$A$4,
IF(AND(I505&lt;='CBSA Bike Groupings'!$B$5,I505&gt;'CBSA Bike Groupings'!$B$4),'CBSA Bike Groupings'!$A$5,
IF(I505&gt;'CBSA Bike Groupings'!$B$5,'CBSA Bike Groupings'!$A$6,"")))))</f>
        <v>4</v>
      </c>
      <c r="L505" s="48">
        <f>IF(J505&lt;='CBSA Walk Groupings'!$B$2,'CBSA Walk Groupings'!$A$2,
IF(AND(J505&lt;='CBSA Walk Groupings'!$B$3,J505&gt;'CBSA Walk Groupings'!$B$2),'CBSA Walk Groupings'!$A$3,
IF(AND(J505&lt;='CBSA Walk Groupings'!$B$4,J505&gt;'CBSA Walk Groupings'!$B$3),'CBSA Walk Groupings'!$A$4,
IF(AND(J505&lt;='CBSA Walk Groupings'!$B$5,J505&gt;'CBSA Walk Groupings'!$B$4),'CBSA Walk Groupings'!$A$5,
IF(J505&gt;'CBSA Walk Groupings'!$B$5,'CBSA Walk Groupings'!$A$6,"")))))</f>
        <v>3</v>
      </c>
      <c r="M505" s="72">
        <v>0</v>
      </c>
      <c r="N505" s="72">
        <v>0</v>
      </c>
    </row>
    <row r="506" spans="1:14" x14ac:dyDescent="0.25">
      <c r="A506" t="str">
        <f t="shared" si="7"/>
        <v>Dixie MPO_2017</v>
      </c>
      <c r="B506" t="s">
        <v>229</v>
      </c>
      <c r="C506" s="49" t="s">
        <v>168</v>
      </c>
      <c r="D506">
        <v>2017</v>
      </c>
      <c r="E506" s="45">
        <v>106832</v>
      </c>
      <c r="F506" s="50">
        <v>43589</v>
      </c>
      <c r="G506" s="46">
        <v>326</v>
      </c>
      <c r="H506" s="46">
        <v>793</v>
      </c>
      <c r="I506" s="47">
        <f>(G506/$F506)*100</f>
        <v>0.74789511115189611</v>
      </c>
      <c r="J506" s="47">
        <f>(H506/$F506)*100</f>
        <v>1.8192663286609005</v>
      </c>
      <c r="K506" s="48">
        <f>IF(I506&lt;='CBSA Bike Groupings'!$B$2,'CBSA Bike Groupings'!$A$2,
IF(AND(I506&lt;='CBSA Bike Groupings'!$B$3,I506&gt;'CBSA Bike Groupings'!$B$2),'CBSA Bike Groupings'!$A$3,
IF(AND(I506&lt;='CBSA Bike Groupings'!$B$4,I506&gt;'CBSA Bike Groupings'!$B$3),'CBSA Bike Groupings'!$A$4,
IF(AND(I506&lt;='CBSA Bike Groupings'!$B$5,I506&gt;'CBSA Bike Groupings'!$B$4),'CBSA Bike Groupings'!$A$5,
IF(I506&gt;'CBSA Bike Groupings'!$B$5,'CBSA Bike Groupings'!$A$6,"")))))</f>
        <v>4</v>
      </c>
      <c r="L506" s="48">
        <f>IF(J506&lt;='CBSA Walk Groupings'!$B$2,'CBSA Walk Groupings'!$A$2,
IF(AND(J506&lt;='CBSA Walk Groupings'!$B$3,J506&gt;'CBSA Walk Groupings'!$B$2),'CBSA Walk Groupings'!$A$3,
IF(AND(J506&lt;='CBSA Walk Groupings'!$B$4,J506&gt;'CBSA Walk Groupings'!$B$3),'CBSA Walk Groupings'!$A$4,
IF(AND(J506&lt;='CBSA Walk Groupings'!$B$5,J506&gt;'CBSA Walk Groupings'!$B$4),'CBSA Walk Groupings'!$A$5,
IF(J506&gt;'CBSA Walk Groupings'!$B$5,'CBSA Walk Groupings'!$A$6,"")))))</f>
        <v>2</v>
      </c>
      <c r="M506" s="72">
        <v>0</v>
      </c>
      <c r="N506" s="72">
        <v>3</v>
      </c>
    </row>
    <row r="507" spans="1:14" x14ac:dyDescent="0.25">
      <c r="A507" t="str">
        <f t="shared" si="7"/>
        <v>Dougherty Area Regional Transportation Study_2013</v>
      </c>
      <c r="B507" t="s">
        <v>230</v>
      </c>
      <c r="C507" s="49" t="s">
        <v>123</v>
      </c>
      <c r="D507">
        <v>2013</v>
      </c>
      <c r="E507" s="45">
        <v>115931.68338320269</v>
      </c>
      <c r="F507" s="50">
        <v>44178.300349615289</v>
      </c>
      <c r="G507" s="46">
        <v>68.99699745848649</v>
      </c>
      <c r="H507" s="46">
        <v>1162.7468581524276</v>
      </c>
      <c r="I507" s="47">
        <v>0.15617847882888805</v>
      </c>
      <c r="J507" s="47">
        <v>2.6319411316206351</v>
      </c>
      <c r="K507" s="48">
        <f>IF(I507&lt;='CBSA Bike Groupings'!$B$2,'CBSA Bike Groupings'!$A$2,
IF(AND(I507&lt;='CBSA Bike Groupings'!$B$3,I507&gt;'CBSA Bike Groupings'!$B$2),'CBSA Bike Groupings'!$A$3,
IF(AND(I507&lt;='CBSA Bike Groupings'!$B$4,I507&gt;'CBSA Bike Groupings'!$B$3),'CBSA Bike Groupings'!$A$4,
IF(AND(I507&lt;='CBSA Bike Groupings'!$B$5,I507&gt;'CBSA Bike Groupings'!$B$4),'CBSA Bike Groupings'!$A$5,
IF(I507&gt;'CBSA Bike Groupings'!$B$5,'CBSA Bike Groupings'!$A$6,"")))))</f>
        <v>1</v>
      </c>
      <c r="L507" s="48">
        <f>IF(J507&lt;='CBSA Walk Groupings'!$B$2,'CBSA Walk Groupings'!$A$2,
IF(AND(J507&lt;='CBSA Walk Groupings'!$B$3,J507&gt;'CBSA Walk Groupings'!$B$2),'CBSA Walk Groupings'!$A$3,
IF(AND(J507&lt;='CBSA Walk Groupings'!$B$4,J507&gt;'CBSA Walk Groupings'!$B$3),'CBSA Walk Groupings'!$A$4,
IF(AND(J507&lt;='CBSA Walk Groupings'!$B$5,J507&gt;'CBSA Walk Groupings'!$B$4),'CBSA Walk Groupings'!$A$5,
IF(J507&gt;'CBSA Walk Groupings'!$B$5,'CBSA Walk Groupings'!$A$6,"")))))</f>
        <v>4</v>
      </c>
      <c r="M507" s="72">
        <v>0</v>
      </c>
      <c r="N507" s="72">
        <v>4</v>
      </c>
    </row>
    <row r="508" spans="1:14" x14ac:dyDescent="0.25">
      <c r="A508" t="str">
        <f t="shared" si="7"/>
        <v>Dougherty Area Regional Transportation Study_2014</v>
      </c>
      <c r="B508" t="s">
        <v>230</v>
      </c>
      <c r="C508" s="49" t="s">
        <v>123</v>
      </c>
      <c r="D508">
        <v>2014</v>
      </c>
      <c r="E508" s="45">
        <v>115719.66985594941</v>
      </c>
      <c r="F508" s="50">
        <v>43409.417683098727</v>
      </c>
      <c r="G508" s="46">
        <v>68.996953300921504</v>
      </c>
      <c r="H508" s="46">
        <v>1045.0276729570326</v>
      </c>
      <c r="I508" s="47">
        <v>0.15894466450717945</v>
      </c>
      <c r="J508" s="47">
        <v>2.4073754699637671</v>
      </c>
      <c r="K508" s="48">
        <f>IF(I508&lt;='CBSA Bike Groupings'!$B$2,'CBSA Bike Groupings'!$A$2,
IF(AND(I508&lt;='CBSA Bike Groupings'!$B$3,I508&gt;'CBSA Bike Groupings'!$B$2),'CBSA Bike Groupings'!$A$3,
IF(AND(I508&lt;='CBSA Bike Groupings'!$B$4,I508&gt;'CBSA Bike Groupings'!$B$3),'CBSA Bike Groupings'!$A$4,
IF(AND(I508&lt;='CBSA Bike Groupings'!$B$5,I508&gt;'CBSA Bike Groupings'!$B$4),'CBSA Bike Groupings'!$A$5,
IF(I508&gt;'CBSA Bike Groupings'!$B$5,'CBSA Bike Groupings'!$A$6,"")))))</f>
        <v>1</v>
      </c>
      <c r="L508" s="48">
        <f>IF(J508&lt;='CBSA Walk Groupings'!$B$2,'CBSA Walk Groupings'!$A$2,
IF(AND(J508&lt;='CBSA Walk Groupings'!$B$3,J508&gt;'CBSA Walk Groupings'!$B$2),'CBSA Walk Groupings'!$A$3,
IF(AND(J508&lt;='CBSA Walk Groupings'!$B$4,J508&gt;'CBSA Walk Groupings'!$B$3),'CBSA Walk Groupings'!$A$4,
IF(AND(J508&lt;='CBSA Walk Groupings'!$B$5,J508&gt;'CBSA Walk Groupings'!$B$4),'CBSA Walk Groupings'!$A$5,
IF(J508&gt;'CBSA Walk Groupings'!$B$5,'CBSA Walk Groupings'!$A$6,"")))))</f>
        <v>4</v>
      </c>
      <c r="M508" s="72">
        <v>1</v>
      </c>
      <c r="N508" s="72">
        <v>1</v>
      </c>
    </row>
    <row r="509" spans="1:14" x14ac:dyDescent="0.25">
      <c r="A509" t="str">
        <f t="shared" si="7"/>
        <v>Dougherty Area Regional Transportation Study_2015</v>
      </c>
      <c r="B509" t="s">
        <v>230</v>
      </c>
      <c r="C509" s="49" t="s">
        <v>123</v>
      </c>
      <c r="D509">
        <v>2015</v>
      </c>
      <c r="E509" s="45">
        <v>115380.97393298049</v>
      </c>
      <c r="F509" s="50">
        <v>43617.605511003181</v>
      </c>
      <c r="G509" s="46">
        <v>41.997738530592002</v>
      </c>
      <c r="H509" s="46">
        <v>892.83609800848194</v>
      </c>
      <c r="I509" s="47">
        <v>9.628620837518799E-2</v>
      </c>
      <c r="J509" s="47">
        <v>2.0469626600278437</v>
      </c>
      <c r="K509" s="48">
        <f>IF(I509&lt;='CBSA Bike Groupings'!$B$2,'CBSA Bike Groupings'!$A$2,
IF(AND(I509&lt;='CBSA Bike Groupings'!$B$3,I509&gt;'CBSA Bike Groupings'!$B$2),'CBSA Bike Groupings'!$A$3,
IF(AND(I509&lt;='CBSA Bike Groupings'!$B$4,I509&gt;'CBSA Bike Groupings'!$B$3),'CBSA Bike Groupings'!$A$4,
IF(AND(I509&lt;='CBSA Bike Groupings'!$B$5,I509&gt;'CBSA Bike Groupings'!$B$4),'CBSA Bike Groupings'!$A$5,
IF(I509&gt;'CBSA Bike Groupings'!$B$5,'CBSA Bike Groupings'!$A$6,"")))))</f>
        <v>1</v>
      </c>
      <c r="L509" s="48">
        <f>IF(J509&lt;='CBSA Walk Groupings'!$B$2,'CBSA Walk Groupings'!$A$2,
IF(AND(J509&lt;='CBSA Walk Groupings'!$B$3,J509&gt;'CBSA Walk Groupings'!$B$2),'CBSA Walk Groupings'!$A$3,
IF(AND(J509&lt;='CBSA Walk Groupings'!$B$4,J509&gt;'CBSA Walk Groupings'!$B$3),'CBSA Walk Groupings'!$A$4,
IF(AND(J509&lt;='CBSA Walk Groupings'!$B$5,J509&gt;'CBSA Walk Groupings'!$B$4),'CBSA Walk Groupings'!$A$5,
IF(J509&gt;'CBSA Walk Groupings'!$B$5,'CBSA Walk Groupings'!$A$6,"")))))</f>
        <v>3</v>
      </c>
      <c r="M509" s="72">
        <v>0</v>
      </c>
      <c r="N509" s="72">
        <v>2</v>
      </c>
    </row>
    <row r="510" spans="1:14" x14ac:dyDescent="0.25">
      <c r="A510" t="str">
        <f t="shared" si="7"/>
        <v>Dougherty Area Regional Transportation Study_2016</v>
      </c>
      <c r="B510" t="s">
        <v>230</v>
      </c>
      <c r="C510" s="49" t="s">
        <v>123</v>
      </c>
      <c r="D510">
        <v>2016</v>
      </c>
      <c r="E510" s="45">
        <v>114561.0042599817</v>
      </c>
      <c r="F510" s="50">
        <v>44184.771215178116</v>
      </c>
      <c r="G510" s="46">
        <v>38.997667859673001</v>
      </c>
      <c r="H510" s="46">
        <v>977.33785135342589</v>
      </c>
      <c r="I510" s="47">
        <v>8.8260427262949664E-2</v>
      </c>
      <c r="J510" s="47">
        <v>2.2119337148852227</v>
      </c>
      <c r="K510" s="48">
        <f>IF(I510&lt;='CBSA Bike Groupings'!$B$2,'CBSA Bike Groupings'!$A$2,
IF(AND(I510&lt;='CBSA Bike Groupings'!$B$3,I510&gt;'CBSA Bike Groupings'!$B$2),'CBSA Bike Groupings'!$A$3,
IF(AND(I510&lt;='CBSA Bike Groupings'!$B$4,I510&gt;'CBSA Bike Groupings'!$B$3),'CBSA Bike Groupings'!$A$4,
IF(AND(I510&lt;='CBSA Bike Groupings'!$B$5,I510&gt;'CBSA Bike Groupings'!$B$4),'CBSA Bike Groupings'!$A$5,
IF(I510&gt;'CBSA Bike Groupings'!$B$5,'CBSA Bike Groupings'!$A$6,"")))))</f>
        <v>1</v>
      </c>
      <c r="L510" s="48">
        <f>IF(J510&lt;='CBSA Walk Groupings'!$B$2,'CBSA Walk Groupings'!$A$2,
IF(AND(J510&lt;='CBSA Walk Groupings'!$B$3,J510&gt;'CBSA Walk Groupings'!$B$2),'CBSA Walk Groupings'!$A$3,
IF(AND(J510&lt;='CBSA Walk Groupings'!$B$4,J510&gt;'CBSA Walk Groupings'!$B$3),'CBSA Walk Groupings'!$A$4,
IF(AND(J510&lt;='CBSA Walk Groupings'!$B$5,J510&gt;'CBSA Walk Groupings'!$B$4),'CBSA Walk Groupings'!$A$5,
IF(J510&gt;'CBSA Walk Groupings'!$B$5,'CBSA Walk Groupings'!$A$6,"")))))</f>
        <v>3</v>
      </c>
      <c r="M510" s="72">
        <v>0</v>
      </c>
      <c r="N510" s="72">
        <v>6</v>
      </c>
    </row>
    <row r="511" spans="1:14" x14ac:dyDescent="0.25">
      <c r="A511" t="str">
        <f t="shared" si="7"/>
        <v>Dougherty Area Regional Transportation Study_2017</v>
      </c>
      <c r="B511" t="s">
        <v>230</v>
      </c>
      <c r="C511" s="49" t="s">
        <v>123</v>
      </c>
      <c r="D511">
        <v>2017</v>
      </c>
      <c r="E511" s="45">
        <v>113966</v>
      </c>
      <c r="F511" s="50">
        <v>44368</v>
      </c>
      <c r="G511" s="46">
        <v>0</v>
      </c>
      <c r="H511" s="46">
        <v>846</v>
      </c>
      <c r="I511" s="47">
        <f>(G511/$F511)*100</f>
        <v>0</v>
      </c>
      <c r="J511" s="47">
        <f>(H511/$F511)*100</f>
        <v>1.9067796610169492</v>
      </c>
      <c r="K511" s="48">
        <f>IF(I511&lt;='CBSA Bike Groupings'!$B$2,'CBSA Bike Groupings'!$A$2,
IF(AND(I511&lt;='CBSA Bike Groupings'!$B$3,I511&gt;'CBSA Bike Groupings'!$B$2),'CBSA Bike Groupings'!$A$3,
IF(AND(I511&lt;='CBSA Bike Groupings'!$B$4,I511&gt;'CBSA Bike Groupings'!$B$3),'CBSA Bike Groupings'!$A$4,
IF(AND(I511&lt;='CBSA Bike Groupings'!$B$5,I511&gt;'CBSA Bike Groupings'!$B$4),'CBSA Bike Groupings'!$A$5,
IF(I511&gt;'CBSA Bike Groupings'!$B$5,'CBSA Bike Groupings'!$A$6,"")))))</f>
        <v>1</v>
      </c>
      <c r="L511" s="48">
        <f>IF(J511&lt;='CBSA Walk Groupings'!$B$2,'CBSA Walk Groupings'!$A$2,
IF(AND(J511&lt;='CBSA Walk Groupings'!$B$3,J511&gt;'CBSA Walk Groupings'!$B$2),'CBSA Walk Groupings'!$A$3,
IF(AND(J511&lt;='CBSA Walk Groupings'!$B$4,J511&gt;'CBSA Walk Groupings'!$B$3),'CBSA Walk Groupings'!$A$4,
IF(AND(J511&lt;='CBSA Walk Groupings'!$B$5,J511&gt;'CBSA Walk Groupings'!$B$4),'CBSA Walk Groupings'!$A$5,
IF(J511&gt;'CBSA Walk Groupings'!$B$5,'CBSA Walk Groupings'!$A$6,"")))))</f>
        <v>3</v>
      </c>
      <c r="M511" s="72">
        <v>1</v>
      </c>
      <c r="N511" s="72">
        <v>4</v>
      </c>
    </row>
    <row r="512" spans="1:14" x14ac:dyDescent="0.25">
      <c r="A512" t="str">
        <f t="shared" si="7"/>
        <v>Dover / Kent County MPO_2013</v>
      </c>
      <c r="B512" t="s">
        <v>231</v>
      </c>
      <c r="C512" s="49" t="s">
        <v>232</v>
      </c>
      <c r="D512">
        <v>2013</v>
      </c>
      <c r="E512" s="45">
        <v>168335.71251922144</v>
      </c>
      <c r="F512" s="50">
        <v>74264.289253334238</v>
      </c>
      <c r="G512" s="46">
        <v>213.51345933594524</v>
      </c>
      <c r="H512" s="46">
        <v>1568.8237904280318</v>
      </c>
      <c r="I512" s="47">
        <v>0.28750488489507647</v>
      </c>
      <c r="J512" s="47">
        <v>2.1124874501611099</v>
      </c>
      <c r="K512" s="48">
        <f>IF(I512&lt;='CBSA Bike Groupings'!$B$2,'CBSA Bike Groupings'!$A$2,
IF(AND(I512&lt;='CBSA Bike Groupings'!$B$3,I512&gt;'CBSA Bike Groupings'!$B$2),'CBSA Bike Groupings'!$A$3,
IF(AND(I512&lt;='CBSA Bike Groupings'!$B$4,I512&gt;'CBSA Bike Groupings'!$B$3),'CBSA Bike Groupings'!$A$4,
IF(AND(I512&lt;='CBSA Bike Groupings'!$B$5,I512&gt;'CBSA Bike Groupings'!$B$4),'CBSA Bike Groupings'!$A$5,
IF(I512&gt;'CBSA Bike Groupings'!$B$5,'CBSA Bike Groupings'!$A$6,"")))))</f>
        <v>2</v>
      </c>
      <c r="L512" s="48">
        <f>IF(J512&lt;='CBSA Walk Groupings'!$B$2,'CBSA Walk Groupings'!$A$2,
IF(AND(J512&lt;='CBSA Walk Groupings'!$B$3,J512&gt;'CBSA Walk Groupings'!$B$2),'CBSA Walk Groupings'!$A$3,
IF(AND(J512&lt;='CBSA Walk Groupings'!$B$4,J512&gt;'CBSA Walk Groupings'!$B$3),'CBSA Walk Groupings'!$A$4,
IF(AND(J512&lt;='CBSA Walk Groupings'!$B$5,J512&gt;'CBSA Walk Groupings'!$B$4),'CBSA Walk Groupings'!$A$5,
IF(J512&gt;'CBSA Walk Groupings'!$B$5,'CBSA Walk Groupings'!$A$6,"")))))</f>
        <v>3</v>
      </c>
      <c r="M512" s="72">
        <v>0</v>
      </c>
      <c r="N512" s="72">
        <v>1</v>
      </c>
    </row>
    <row r="513" spans="1:14" x14ac:dyDescent="0.25">
      <c r="A513" t="str">
        <f t="shared" si="7"/>
        <v>Dover / Kent County MPO_2014</v>
      </c>
      <c r="B513" t="s">
        <v>231</v>
      </c>
      <c r="C513" s="49" t="s">
        <v>232</v>
      </c>
      <c r="D513">
        <v>2014</v>
      </c>
      <c r="E513" s="45">
        <v>170803.71506689777</v>
      </c>
      <c r="F513" s="50">
        <v>75978.66519733757</v>
      </c>
      <c r="G513" s="46">
        <v>156.01752472463156</v>
      </c>
      <c r="H513" s="46">
        <v>1450.1435388418308</v>
      </c>
      <c r="I513" s="47">
        <v>0.20534386109496788</v>
      </c>
      <c r="J513" s="47">
        <v>1.9086193934513167</v>
      </c>
      <c r="K513" s="48">
        <f>IF(I513&lt;='CBSA Bike Groupings'!$B$2,'CBSA Bike Groupings'!$A$2,
IF(AND(I513&lt;='CBSA Bike Groupings'!$B$3,I513&gt;'CBSA Bike Groupings'!$B$2),'CBSA Bike Groupings'!$A$3,
IF(AND(I513&lt;='CBSA Bike Groupings'!$B$4,I513&gt;'CBSA Bike Groupings'!$B$3),'CBSA Bike Groupings'!$A$4,
IF(AND(I513&lt;='CBSA Bike Groupings'!$B$5,I513&gt;'CBSA Bike Groupings'!$B$4),'CBSA Bike Groupings'!$A$5,
IF(I513&gt;'CBSA Bike Groupings'!$B$5,'CBSA Bike Groupings'!$A$6,"")))))</f>
        <v>1</v>
      </c>
      <c r="L513" s="48">
        <f>IF(J513&lt;='CBSA Walk Groupings'!$B$2,'CBSA Walk Groupings'!$A$2,
IF(AND(J513&lt;='CBSA Walk Groupings'!$B$3,J513&gt;'CBSA Walk Groupings'!$B$2),'CBSA Walk Groupings'!$A$3,
IF(AND(J513&lt;='CBSA Walk Groupings'!$B$4,J513&gt;'CBSA Walk Groupings'!$B$3),'CBSA Walk Groupings'!$A$4,
IF(AND(J513&lt;='CBSA Walk Groupings'!$B$5,J513&gt;'CBSA Walk Groupings'!$B$4),'CBSA Walk Groupings'!$A$5,
IF(J513&gt;'CBSA Walk Groupings'!$B$5,'CBSA Walk Groupings'!$A$6,"")))))</f>
        <v>3</v>
      </c>
      <c r="M513" s="72">
        <v>0</v>
      </c>
      <c r="N513" s="72">
        <v>8</v>
      </c>
    </row>
    <row r="514" spans="1:14" x14ac:dyDescent="0.25">
      <c r="A514" t="str">
        <f t="shared" si="7"/>
        <v>Dover / Kent County MPO_2015</v>
      </c>
      <c r="B514" t="s">
        <v>231</v>
      </c>
      <c r="C514" s="49" t="s">
        <v>232</v>
      </c>
      <c r="D514">
        <v>2015</v>
      </c>
      <c r="E514" s="45">
        <v>173111.20194667883</v>
      </c>
      <c r="F514" s="50">
        <v>77420.717402300172</v>
      </c>
      <c r="G514" s="46">
        <v>172.38957595163663</v>
      </c>
      <c r="H514" s="46">
        <v>1315.3558674717942</v>
      </c>
      <c r="I514" s="47">
        <v>0.22266595006586046</v>
      </c>
      <c r="J514" s="47">
        <v>1.6989714272948793</v>
      </c>
      <c r="K514" s="48">
        <f>IF(I514&lt;='CBSA Bike Groupings'!$B$2,'CBSA Bike Groupings'!$A$2,
IF(AND(I514&lt;='CBSA Bike Groupings'!$B$3,I514&gt;'CBSA Bike Groupings'!$B$2),'CBSA Bike Groupings'!$A$3,
IF(AND(I514&lt;='CBSA Bike Groupings'!$B$4,I514&gt;'CBSA Bike Groupings'!$B$3),'CBSA Bike Groupings'!$A$4,
IF(AND(I514&lt;='CBSA Bike Groupings'!$B$5,I514&gt;'CBSA Bike Groupings'!$B$4),'CBSA Bike Groupings'!$A$5,
IF(I514&gt;'CBSA Bike Groupings'!$B$5,'CBSA Bike Groupings'!$A$6,"")))))</f>
        <v>1</v>
      </c>
      <c r="L514" s="48">
        <f>IF(J514&lt;='CBSA Walk Groupings'!$B$2,'CBSA Walk Groupings'!$A$2,
IF(AND(J514&lt;='CBSA Walk Groupings'!$B$3,J514&gt;'CBSA Walk Groupings'!$B$2),'CBSA Walk Groupings'!$A$3,
IF(AND(J514&lt;='CBSA Walk Groupings'!$B$4,J514&gt;'CBSA Walk Groupings'!$B$3),'CBSA Walk Groupings'!$A$4,
IF(AND(J514&lt;='CBSA Walk Groupings'!$B$5,J514&gt;'CBSA Walk Groupings'!$B$4),'CBSA Walk Groupings'!$A$5,
IF(J514&gt;'CBSA Walk Groupings'!$B$5,'CBSA Walk Groupings'!$A$6,"")))))</f>
        <v>2</v>
      </c>
      <c r="M514" s="72">
        <v>1</v>
      </c>
      <c r="N514" s="72">
        <v>4</v>
      </c>
    </row>
    <row r="515" spans="1:14" x14ac:dyDescent="0.25">
      <c r="A515" t="str">
        <f t="shared" ref="A515:A578" si="8">B515&amp;"_"&amp;D515</f>
        <v>Dover / Kent County MPO_2016</v>
      </c>
      <c r="B515" t="s">
        <v>231</v>
      </c>
      <c r="C515" s="49" t="s">
        <v>232</v>
      </c>
      <c r="D515">
        <v>2016</v>
      </c>
      <c r="E515" s="45">
        <v>175011.5526334192</v>
      </c>
      <c r="F515" s="50">
        <v>78116.615891789188</v>
      </c>
      <c r="G515" s="46">
        <v>206.63727399045484</v>
      </c>
      <c r="H515" s="46">
        <v>1373.8150350651117</v>
      </c>
      <c r="I515" s="47">
        <v>0.26452409853071279</v>
      </c>
      <c r="J515" s="47">
        <v>1.7586719795544972</v>
      </c>
      <c r="K515" s="48">
        <f>IF(I515&lt;='CBSA Bike Groupings'!$B$2,'CBSA Bike Groupings'!$A$2,
IF(AND(I515&lt;='CBSA Bike Groupings'!$B$3,I515&gt;'CBSA Bike Groupings'!$B$2),'CBSA Bike Groupings'!$A$3,
IF(AND(I515&lt;='CBSA Bike Groupings'!$B$4,I515&gt;'CBSA Bike Groupings'!$B$3),'CBSA Bike Groupings'!$A$4,
IF(AND(I515&lt;='CBSA Bike Groupings'!$B$5,I515&gt;'CBSA Bike Groupings'!$B$4),'CBSA Bike Groupings'!$A$5,
IF(I515&gt;'CBSA Bike Groupings'!$B$5,'CBSA Bike Groupings'!$A$6,"")))))</f>
        <v>2</v>
      </c>
      <c r="L515" s="48">
        <f>IF(J515&lt;='CBSA Walk Groupings'!$B$2,'CBSA Walk Groupings'!$A$2,
IF(AND(J515&lt;='CBSA Walk Groupings'!$B$3,J515&gt;'CBSA Walk Groupings'!$B$2),'CBSA Walk Groupings'!$A$3,
IF(AND(J515&lt;='CBSA Walk Groupings'!$B$4,J515&gt;'CBSA Walk Groupings'!$B$3),'CBSA Walk Groupings'!$A$4,
IF(AND(J515&lt;='CBSA Walk Groupings'!$B$5,J515&gt;'CBSA Walk Groupings'!$B$4),'CBSA Walk Groupings'!$A$5,
IF(J515&gt;'CBSA Walk Groupings'!$B$5,'CBSA Walk Groupings'!$A$6,"")))))</f>
        <v>2</v>
      </c>
      <c r="M515" s="72">
        <v>1</v>
      </c>
      <c r="N515" s="72">
        <v>6</v>
      </c>
    </row>
    <row r="516" spans="1:14" x14ac:dyDescent="0.25">
      <c r="A516" t="str">
        <f t="shared" si="8"/>
        <v>Dover / Kent County MPO_2017</v>
      </c>
      <c r="B516" t="s">
        <v>231</v>
      </c>
      <c r="C516" s="49" t="s">
        <v>232</v>
      </c>
      <c r="D516">
        <v>2017</v>
      </c>
      <c r="E516" s="45">
        <v>176679</v>
      </c>
      <c r="F516" s="50">
        <v>79867</v>
      </c>
      <c r="G516" s="46">
        <v>248</v>
      </c>
      <c r="H516" s="46">
        <v>1416</v>
      </c>
      <c r="I516" s="47">
        <f>(G516/$F516)*100</f>
        <v>0.31051623323775773</v>
      </c>
      <c r="J516" s="47">
        <f>(H516/$F516)*100</f>
        <v>1.7729475252607461</v>
      </c>
      <c r="K516" s="48">
        <f>IF(I516&lt;='CBSA Bike Groupings'!$B$2,'CBSA Bike Groupings'!$A$2,
IF(AND(I516&lt;='CBSA Bike Groupings'!$B$3,I516&gt;'CBSA Bike Groupings'!$B$2),'CBSA Bike Groupings'!$A$3,
IF(AND(I516&lt;='CBSA Bike Groupings'!$B$4,I516&gt;'CBSA Bike Groupings'!$B$3),'CBSA Bike Groupings'!$A$4,
IF(AND(I516&lt;='CBSA Bike Groupings'!$B$5,I516&gt;'CBSA Bike Groupings'!$B$4),'CBSA Bike Groupings'!$A$5,
IF(I516&gt;'CBSA Bike Groupings'!$B$5,'CBSA Bike Groupings'!$A$6,"")))))</f>
        <v>2</v>
      </c>
      <c r="L516" s="48">
        <f>IF(J516&lt;='CBSA Walk Groupings'!$B$2,'CBSA Walk Groupings'!$A$2,
IF(AND(J516&lt;='CBSA Walk Groupings'!$B$3,J516&gt;'CBSA Walk Groupings'!$B$2),'CBSA Walk Groupings'!$A$3,
IF(AND(J516&lt;='CBSA Walk Groupings'!$B$4,J516&gt;'CBSA Walk Groupings'!$B$3),'CBSA Walk Groupings'!$A$4,
IF(AND(J516&lt;='CBSA Walk Groupings'!$B$5,J516&gt;'CBSA Walk Groupings'!$B$4),'CBSA Walk Groupings'!$A$5,
IF(J516&gt;'CBSA Walk Groupings'!$B$5,'CBSA Walk Groupings'!$A$6,"")))))</f>
        <v>2</v>
      </c>
      <c r="M516" s="72">
        <v>1</v>
      </c>
      <c r="N516" s="72">
        <v>5</v>
      </c>
    </row>
    <row r="517" spans="1:14" x14ac:dyDescent="0.25">
      <c r="A517" t="str">
        <f t="shared" si="8"/>
        <v>Duluth-Superior Metropolitan Interstate Council_2013</v>
      </c>
      <c r="B517" t="s">
        <v>233</v>
      </c>
      <c r="C517" s="49" t="s">
        <v>234</v>
      </c>
      <c r="D517">
        <v>2013</v>
      </c>
      <c r="E517" s="45">
        <v>117744.85839684877</v>
      </c>
      <c r="F517" s="50">
        <v>57415.172431451676</v>
      </c>
      <c r="G517" s="46">
        <v>394.55494317212032</v>
      </c>
      <c r="H517" s="46">
        <v>2743.6027829419577</v>
      </c>
      <c r="I517" s="47">
        <v>0.68719630450153557</v>
      </c>
      <c r="J517" s="47">
        <v>4.7785326887549839</v>
      </c>
      <c r="K517" s="48">
        <f>IF(I517&lt;='CBSA Bike Groupings'!$B$2,'CBSA Bike Groupings'!$A$2,
IF(AND(I517&lt;='CBSA Bike Groupings'!$B$3,I517&gt;'CBSA Bike Groupings'!$B$2),'CBSA Bike Groupings'!$A$3,
IF(AND(I517&lt;='CBSA Bike Groupings'!$B$4,I517&gt;'CBSA Bike Groupings'!$B$3),'CBSA Bike Groupings'!$A$4,
IF(AND(I517&lt;='CBSA Bike Groupings'!$B$5,I517&gt;'CBSA Bike Groupings'!$B$4),'CBSA Bike Groupings'!$A$5,
IF(I517&gt;'CBSA Bike Groupings'!$B$5,'CBSA Bike Groupings'!$A$6,"")))))</f>
        <v>4</v>
      </c>
      <c r="L517" s="48">
        <f>IF(J517&lt;='CBSA Walk Groupings'!$B$2,'CBSA Walk Groupings'!$A$2,
IF(AND(J517&lt;='CBSA Walk Groupings'!$B$3,J517&gt;'CBSA Walk Groupings'!$B$2),'CBSA Walk Groupings'!$A$3,
IF(AND(J517&lt;='CBSA Walk Groupings'!$B$4,J517&gt;'CBSA Walk Groupings'!$B$3),'CBSA Walk Groupings'!$A$4,
IF(AND(J517&lt;='CBSA Walk Groupings'!$B$5,J517&gt;'CBSA Walk Groupings'!$B$4),'CBSA Walk Groupings'!$A$5,
IF(J517&gt;'CBSA Walk Groupings'!$B$5,'CBSA Walk Groupings'!$A$6,"")))))</f>
        <v>5</v>
      </c>
      <c r="M517" s="72">
        <v>0</v>
      </c>
      <c r="N517" s="72">
        <v>0</v>
      </c>
    </row>
    <row r="518" spans="1:14" x14ac:dyDescent="0.25">
      <c r="A518" t="str">
        <f t="shared" si="8"/>
        <v>Duluth-Superior Metropolitan Interstate Council_2014</v>
      </c>
      <c r="B518" t="s">
        <v>233</v>
      </c>
      <c r="C518" s="49" t="s">
        <v>234</v>
      </c>
      <c r="D518">
        <v>2014</v>
      </c>
      <c r="E518" s="45">
        <v>117671.64082762972</v>
      </c>
      <c r="F518" s="50">
        <v>56977.934859799003</v>
      </c>
      <c r="G518" s="46">
        <v>300.28110567690175</v>
      </c>
      <c r="H518" s="46">
        <v>2870.7282419593043</v>
      </c>
      <c r="I518" s="47">
        <v>0.52701296811788489</v>
      </c>
      <c r="J518" s="47">
        <v>5.0383157076911846</v>
      </c>
      <c r="K518" s="48">
        <f>IF(I518&lt;='CBSA Bike Groupings'!$B$2,'CBSA Bike Groupings'!$A$2,
IF(AND(I518&lt;='CBSA Bike Groupings'!$B$3,I518&gt;'CBSA Bike Groupings'!$B$2),'CBSA Bike Groupings'!$A$3,
IF(AND(I518&lt;='CBSA Bike Groupings'!$B$4,I518&gt;'CBSA Bike Groupings'!$B$3),'CBSA Bike Groupings'!$A$4,
IF(AND(I518&lt;='CBSA Bike Groupings'!$B$5,I518&gt;'CBSA Bike Groupings'!$B$4),'CBSA Bike Groupings'!$A$5,
IF(I518&gt;'CBSA Bike Groupings'!$B$5,'CBSA Bike Groupings'!$A$6,"")))))</f>
        <v>3</v>
      </c>
      <c r="L518" s="48">
        <f>IF(J518&lt;='CBSA Walk Groupings'!$B$2,'CBSA Walk Groupings'!$A$2,
IF(AND(J518&lt;='CBSA Walk Groupings'!$B$3,J518&gt;'CBSA Walk Groupings'!$B$2),'CBSA Walk Groupings'!$A$3,
IF(AND(J518&lt;='CBSA Walk Groupings'!$B$4,J518&gt;'CBSA Walk Groupings'!$B$3),'CBSA Walk Groupings'!$A$4,
IF(AND(J518&lt;='CBSA Walk Groupings'!$B$5,J518&gt;'CBSA Walk Groupings'!$B$4),'CBSA Walk Groupings'!$A$5,
IF(J518&gt;'CBSA Walk Groupings'!$B$5,'CBSA Walk Groupings'!$A$6,"")))))</f>
        <v>5</v>
      </c>
      <c r="M518" s="72">
        <v>1</v>
      </c>
      <c r="N518" s="72">
        <v>0</v>
      </c>
    </row>
    <row r="519" spans="1:14" x14ac:dyDescent="0.25">
      <c r="A519" t="str">
        <f t="shared" si="8"/>
        <v>Duluth-Superior Metropolitan Interstate Council_2015</v>
      </c>
      <c r="B519" t="s">
        <v>233</v>
      </c>
      <c r="C519" s="49" t="s">
        <v>234</v>
      </c>
      <c r="D519">
        <v>2015</v>
      </c>
      <c r="E519" s="45">
        <v>117642.75965402173</v>
      </c>
      <c r="F519" s="50">
        <v>57566.381231143117</v>
      </c>
      <c r="G519" s="46">
        <v>291.47404706744499</v>
      </c>
      <c r="H519" s="46">
        <v>3025.2585467385634</v>
      </c>
      <c r="I519" s="47">
        <v>0.50632685403153155</v>
      </c>
      <c r="J519" s="47">
        <v>5.2552522532055814</v>
      </c>
      <c r="K519" s="48">
        <f>IF(I519&lt;='CBSA Bike Groupings'!$B$2,'CBSA Bike Groupings'!$A$2,
IF(AND(I519&lt;='CBSA Bike Groupings'!$B$3,I519&gt;'CBSA Bike Groupings'!$B$2),'CBSA Bike Groupings'!$A$3,
IF(AND(I519&lt;='CBSA Bike Groupings'!$B$4,I519&gt;'CBSA Bike Groupings'!$B$3),'CBSA Bike Groupings'!$A$4,
IF(AND(I519&lt;='CBSA Bike Groupings'!$B$5,I519&gt;'CBSA Bike Groupings'!$B$4),'CBSA Bike Groupings'!$A$5,
IF(I519&gt;'CBSA Bike Groupings'!$B$5,'CBSA Bike Groupings'!$A$6,"")))))</f>
        <v>3</v>
      </c>
      <c r="L519" s="48">
        <f>IF(J519&lt;='CBSA Walk Groupings'!$B$2,'CBSA Walk Groupings'!$A$2,
IF(AND(J519&lt;='CBSA Walk Groupings'!$B$3,J519&gt;'CBSA Walk Groupings'!$B$2),'CBSA Walk Groupings'!$A$3,
IF(AND(J519&lt;='CBSA Walk Groupings'!$B$4,J519&gt;'CBSA Walk Groupings'!$B$3),'CBSA Walk Groupings'!$A$4,
IF(AND(J519&lt;='CBSA Walk Groupings'!$B$5,J519&gt;'CBSA Walk Groupings'!$B$4),'CBSA Walk Groupings'!$A$5,
IF(J519&gt;'CBSA Walk Groupings'!$B$5,'CBSA Walk Groupings'!$A$6,"")))))</f>
        <v>5</v>
      </c>
      <c r="M519" s="72">
        <v>1</v>
      </c>
      <c r="N519" s="72">
        <v>2</v>
      </c>
    </row>
    <row r="520" spans="1:14" x14ac:dyDescent="0.25">
      <c r="A520" t="str">
        <f t="shared" si="8"/>
        <v>Duluth-Superior Metropolitan Interstate Council_2016</v>
      </c>
      <c r="B520" t="s">
        <v>233</v>
      </c>
      <c r="C520" s="49" t="s">
        <v>234</v>
      </c>
      <c r="D520">
        <v>2016</v>
      </c>
      <c r="E520" s="45">
        <v>117716.96934447138</v>
      </c>
      <c r="F520" s="50">
        <v>58612.623338244906</v>
      </c>
      <c r="G520" s="46">
        <v>364.08390108236608</v>
      </c>
      <c r="H520" s="46">
        <v>2921.2489961607939</v>
      </c>
      <c r="I520" s="47">
        <v>0.62116977597349798</v>
      </c>
      <c r="J520" s="47">
        <v>4.9839929178782727</v>
      </c>
      <c r="K520" s="48">
        <f>IF(I520&lt;='CBSA Bike Groupings'!$B$2,'CBSA Bike Groupings'!$A$2,
IF(AND(I520&lt;='CBSA Bike Groupings'!$B$3,I520&gt;'CBSA Bike Groupings'!$B$2),'CBSA Bike Groupings'!$A$3,
IF(AND(I520&lt;='CBSA Bike Groupings'!$B$4,I520&gt;'CBSA Bike Groupings'!$B$3),'CBSA Bike Groupings'!$A$4,
IF(AND(I520&lt;='CBSA Bike Groupings'!$B$5,I520&gt;'CBSA Bike Groupings'!$B$4),'CBSA Bike Groupings'!$A$5,
IF(I520&gt;'CBSA Bike Groupings'!$B$5,'CBSA Bike Groupings'!$A$6,"")))))</f>
        <v>3</v>
      </c>
      <c r="L520" s="48">
        <f>IF(J520&lt;='CBSA Walk Groupings'!$B$2,'CBSA Walk Groupings'!$A$2,
IF(AND(J520&lt;='CBSA Walk Groupings'!$B$3,J520&gt;'CBSA Walk Groupings'!$B$2),'CBSA Walk Groupings'!$A$3,
IF(AND(J520&lt;='CBSA Walk Groupings'!$B$4,J520&gt;'CBSA Walk Groupings'!$B$3),'CBSA Walk Groupings'!$A$4,
IF(AND(J520&lt;='CBSA Walk Groupings'!$B$5,J520&gt;'CBSA Walk Groupings'!$B$4),'CBSA Walk Groupings'!$A$5,
IF(J520&gt;'CBSA Walk Groupings'!$B$5,'CBSA Walk Groupings'!$A$6,"")))))</f>
        <v>5</v>
      </c>
      <c r="M520" s="72">
        <v>0</v>
      </c>
      <c r="N520" s="72">
        <v>4</v>
      </c>
    </row>
    <row r="521" spans="1:14" x14ac:dyDescent="0.25">
      <c r="A521" t="str">
        <f t="shared" si="8"/>
        <v>Duluth-Superior Metropolitan Interstate Council_2017</v>
      </c>
      <c r="B521" t="s">
        <v>233</v>
      </c>
      <c r="C521" s="49" t="s">
        <v>234</v>
      </c>
      <c r="D521">
        <v>2017</v>
      </c>
      <c r="E521" s="45">
        <v>117622</v>
      </c>
      <c r="F521" s="50">
        <v>59370</v>
      </c>
      <c r="G521" s="46">
        <v>336</v>
      </c>
      <c r="H521" s="46">
        <v>3138</v>
      </c>
      <c r="I521" s="47">
        <f>(G521/$F521)*100</f>
        <v>0.56594239514906519</v>
      </c>
      <c r="J521" s="47">
        <f>(H521/$F521)*100</f>
        <v>5.285497726124305</v>
      </c>
      <c r="K521" s="48">
        <f>IF(I521&lt;='CBSA Bike Groupings'!$B$2,'CBSA Bike Groupings'!$A$2,
IF(AND(I521&lt;='CBSA Bike Groupings'!$B$3,I521&gt;'CBSA Bike Groupings'!$B$2),'CBSA Bike Groupings'!$A$3,
IF(AND(I521&lt;='CBSA Bike Groupings'!$B$4,I521&gt;'CBSA Bike Groupings'!$B$3),'CBSA Bike Groupings'!$A$4,
IF(AND(I521&lt;='CBSA Bike Groupings'!$B$5,I521&gt;'CBSA Bike Groupings'!$B$4),'CBSA Bike Groupings'!$A$5,
IF(I521&gt;'CBSA Bike Groupings'!$B$5,'CBSA Bike Groupings'!$A$6,"")))))</f>
        <v>3</v>
      </c>
      <c r="L521" s="48">
        <f>IF(J521&lt;='CBSA Walk Groupings'!$B$2,'CBSA Walk Groupings'!$A$2,
IF(AND(J521&lt;='CBSA Walk Groupings'!$B$3,J521&gt;'CBSA Walk Groupings'!$B$2),'CBSA Walk Groupings'!$A$3,
IF(AND(J521&lt;='CBSA Walk Groupings'!$B$4,J521&gt;'CBSA Walk Groupings'!$B$3),'CBSA Walk Groupings'!$A$4,
IF(AND(J521&lt;='CBSA Walk Groupings'!$B$5,J521&gt;'CBSA Walk Groupings'!$B$4),'CBSA Walk Groupings'!$A$5,
IF(J521&gt;'CBSA Walk Groupings'!$B$5,'CBSA Walk Groupings'!$A$6,"")))))</f>
        <v>5</v>
      </c>
      <c r="M521" s="72">
        <v>0</v>
      </c>
      <c r="N521" s="72">
        <v>1</v>
      </c>
    </row>
    <row r="522" spans="1:14" x14ac:dyDescent="0.25">
      <c r="A522" t="str">
        <f t="shared" si="8"/>
        <v>Durham-Chapel Hill-Carrboro MPO_2013</v>
      </c>
      <c r="B522" t="s">
        <v>235</v>
      </c>
      <c r="C522" s="49" t="s">
        <v>164</v>
      </c>
      <c r="D522">
        <v>2013</v>
      </c>
      <c r="E522" s="45">
        <v>406151.47199348832</v>
      </c>
      <c r="F522" s="50">
        <v>195559.17770124943</v>
      </c>
      <c r="G522" s="46">
        <v>2081.3305434721306</v>
      </c>
      <c r="H522" s="46">
        <v>7067.4242586150422</v>
      </c>
      <c r="I522" s="47">
        <v>1.0642970419172677</v>
      </c>
      <c r="J522" s="47">
        <v>3.6139568296875124</v>
      </c>
      <c r="K522" s="48">
        <f>IF(I522&lt;='CBSA Bike Groupings'!$B$2,'CBSA Bike Groupings'!$A$2,
IF(AND(I522&lt;='CBSA Bike Groupings'!$B$3,I522&gt;'CBSA Bike Groupings'!$B$2),'CBSA Bike Groupings'!$A$3,
IF(AND(I522&lt;='CBSA Bike Groupings'!$B$4,I522&gt;'CBSA Bike Groupings'!$B$3),'CBSA Bike Groupings'!$A$4,
IF(AND(I522&lt;='CBSA Bike Groupings'!$B$5,I522&gt;'CBSA Bike Groupings'!$B$4),'CBSA Bike Groupings'!$A$5,
IF(I522&gt;'CBSA Bike Groupings'!$B$5,'CBSA Bike Groupings'!$A$6,"")))))</f>
        <v>5</v>
      </c>
      <c r="L522" s="48">
        <f>IF(J522&lt;='CBSA Walk Groupings'!$B$2,'CBSA Walk Groupings'!$A$2,
IF(AND(J522&lt;='CBSA Walk Groupings'!$B$3,J522&gt;'CBSA Walk Groupings'!$B$2),'CBSA Walk Groupings'!$A$3,
IF(AND(J522&lt;='CBSA Walk Groupings'!$B$4,J522&gt;'CBSA Walk Groupings'!$B$3),'CBSA Walk Groupings'!$A$4,
IF(AND(J522&lt;='CBSA Walk Groupings'!$B$5,J522&gt;'CBSA Walk Groupings'!$B$4),'CBSA Walk Groupings'!$A$5,
IF(J522&gt;'CBSA Walk Groupings'!$B$5,'CBSA Walk Groupings'!$A$6,"")))))</f>
        <v>5</v>
      </c>
      <c r="M522" s="72">
        <v>3</v>
      </c>
      <c r="N522" s="72">
        <v>8</v>
      </c>
    </row>
    <row r="523" spans="1:14" x14ac:dyDescent="0.25">
      <c r="A523" t="str">
        <f t="shared" si="8"/>
        <v>Durham-Chapel Hill-Carrboro MPO_2014</v>
      </c>
      <c r="B523" t="s">
        <v>235</v>
      </c>
      <c r="C523" s="49" t="s">
        <v>164</v>
      </c>
      <c r="D523">
        <v>2014</v>
      </c>
      <c r="E523" s="45">
        <v>414292.97401648696</v>
      </c>
      <c r="F523" s="50">
        <v>199107.91940645929</v>
      </c>
      <c r="G523" s="46">
        <v>2380.6803960121674</v>
      </c>
      <c r="H523" s="46">
        <v>7371.1873726850627</v>
      </c>
      <c r="I523" s="47">
        <v>1.195673383112523</v>
      </c>
      <c r="J523" s="47">
        <v>3.7021065734896794</v>
      </c>
      <c r="K523" s="48">
        <f>IF(I523&lt;='CBSA Bike Groupings'!$B$2,'CBSA Bike Groupings'!$A$2,
IF(AND(I523&lt;='CBSA Bike Groupings'!$B$3,I523&gt;'CBSA Bike Groupings'!$B$2),'CBSA Bike Groupings'!$A$3,
IF(AND(I523&lt;='CBSA Bike Groupings'!$B$4,I523&gt;'CBSA Bike Groupings'!$B$3),'CBSA Bike Groupings'!$A$4,
IF(AND(I523&lt;='CBSA Bike Groupings'!$B$5,I523&gt;'CBSA Bike Groupings'!$B$4),'CBSA Bike Groupings'!$A$5,
IF(I523&gt;'CBSA Bike Groupings'!$B$5,'CBSA Bike Groupings'!$A$6,"")))))</f>
        <v>5</v>
      </c>
      <c r="L523" s="48">
        <f>IF(J523&lt;='CBSA Walk Groupings'!$B$2,'CBSA Walk Groupings'!$A$2,
IF(AND(J523&lt;='CBSA Walk Groupings'!$B$3,J523&gt;'CBSA Walk Groupings'!$B$2),'CBSA Walk Groupings'!$A$3,
IF(AND(J523&lt;='CBSA Walk Groupings'!$B$4,J523&gt;'CBSA Walk Groupings'!$B$3),'CBSA Walk Groupings'!$A$4,
IF(AND(J523&lt;='CBSA Walk Groupings'!$B$5,J523&gt;'CBSA Walk Groupings'!$B$4),'CBSA Walk Groupings'!$A$5,
IF(J523&gt;'CBSA Walk Groupings'!$B$5,'CBSA Walk Groupings'!$A$6,"")))))</f>
        <v>5</v>
      </c>
      <c r="M523" s="72">
        <v>3</v>
      </c>
      <c r="N523" s="72">
        <v>4</v>
      </c>
    </row>
    <row r="524" spans="1:14" x14ac:dyDescent="0.25">
      <c r="A524" t="str">
        <f t="shared" si="8"/>
        <v>Durham-Chapel Hill-Carrboro MPO_2015</v>
      </c>
      <c r="B524" t="s">
        <v>235</v>
      </c>
      <c r="C524" s="49" t="s">
        <v>164</v>
      </c>
      <c r="D524">
        <v>2015</v>
      </c>
      <c r="E524" s="45">
        <v>422543.77055527107</v>
      </c>
      <c r="F524" s="50">
        <v>206694.84905259582</v>
      </c>
      <c r="G524" s="46">
        <v>2490.7402425778032</v>
      </c>
      <c r="H524" s="46">
        <v>7675.0088049526503</v>
      </c>
      <c r="I524" s="47">
        <v>1.2050325656368952</v>
      </c>
      <c r="J524" s="47">
        <v>3.713207581191178</v>
      </c>
      <c r="K524" s="48">
        <f>IF(I524&lt;='CBSA Bike Groupings'!$B$2,'CBSA Bike Groupings'!$A$2,
IF(AND(I524&lt;='CBSA Bike Groupings'!$B$3,I524&gt;'CBSA Bike Groupings'!$B$2),'CBSA Bike Groupings'!$A$3,
IF(AND(I524&lt;='CBSA Bike Groupings'!$B$4,I524&gt;'CBSA Bike Groupings'!$B$3),'CBSA Bike Groupings'!$A$4,
IF(AND(I524&lt;='CBSA Bike Groupings'!$B$5,I524&gt;'CBSA Bike Groupings'!$B$4),'CBSA Bike Groupings'!$A$5,
IF(I524&gt;'CBSA Bike Groupings'!$B$5,'CBSA Bike Groupings'!$A$6,"")))))</f>
        <v>5</v>
      </c>
      <c r="L524" s="48">
        <f>IF(J524&lt;='CBSA Walk Groupings'!$B$2,'CBSA Walk Groupings'!$A$2,
IF(AND(J524&lt;='CBSA Walk Groupings'!$B$3,J524&gt;'CBSA Walk Groupings'!$B$2),'CBSA Walk Groupings'!$A$3,
IF(AND(J524&lt;='CBSA Walk Groupings'!$B$4,J524&gt;'CBSA Walk Groupings'!$B$3),'CBSA Walk Groupings'!$A$4,
IF(AND(J524&lt;='CBSA Walk Groupings'!$B$5,J524&gt;'CBSA Walk Groupings'!$B$4),'CBSA Walk Groupings'!$A$5,
IF(J524&gt;'CBSA Walk Groupings'!$B$5,'CBSA Walk Groupings'!$A$6,"")))))</f>
        <v>5</v>
      </c>
      <c r="M524" s="72">
        <v>1</v>
      </c>
      <c r="N524" s="72">
        <v>6</v>
      </c>
    </row>
    <row r="525" spans="1:14" x14ac:dyDescent="0.25">
      <c r="A525" t="str">
        <f t="shared" si="8"/>
        <v>Durham-Chapel Hill-Carrboro MPO_2016</v>
      </c>
      <c r="B525" t="s">
        <v>235</v>
      </c>
      <c r="C525" s="49" t="s">
        <v>164</v>
      </c>
      <c r="D525">
        <v>2016</v>
      </c>
      <c r="E525" s="45">
        <v>429707.61267380492</v>
      </c>
      <c r="F525" s="50">
        <v>212407.96297301256</v>
      </c>
      <c r="G525" s="46">
        <v>2302.0880735941887</v>
      </c>
      <c r="H525" s="46">
        <v>8309.4159882279382</v>
      </c>
      <c r="I525" s="47">
        <v>1.0838049766932136</v>
      </c>
      <c r="J525" s="47">
        <v>3.9120077571120482</v>
      </c>
      <c r="K525" s="48">
        <f>IF(I525&lt;='CBSA Bike Groupings'!$B$2,'CBSA Bike Groupings'!$A$2,
IF(AND(I525&lt;='CBSA Bike Groupings'!$B$3,I525&gt;'CBSA Bike Groupings'!$B$2),'CBSA Bike Groupings'!$A$3,
IF(AND(I525&lt;='CBSA Bike Groupings'!$B$4,I525&gt;'CBSA Bike Groupings'!$B$3),'CBSA Bike Groupings'!$A$4,
IF(AND(I525&lt;='CBSA Bike Groupings'!$B$5,I525&gt;'CBSA Bike Groupings'!$B$4),'CBSA Bike Groupings'!$A$5,
IF(I525&gt;'CBSA Bike Groupings'!$B$5,'CBSA Bike Groupings'!$A$6,"")))))</f>
        <v>5</v>
      </c>
      <c r="L525" s="48">
        <f>IF(J525&lt;='CBSA Walk Groupings'!$B$2,'CBSA Walk Groupings'!$A$2,
IF(AND(J525&lt;='CBSA Walk Groupings'!$B$3,J525&gt;'CBSA Walk Groupings'!$B$2),'CBSA Walk Groupings'!$A$3,
IF(AND(J525&lt;='CBSA Walk Groupings'!$B$4,J525&gt;'CBSA Walk Groupings'!$B$3),'CBSA Walk Groupings'!$A$4,
IF(AND(J525&lt;='CBSA Walk Groupings'!$B$5,J525&gt;'CBSA Walk Groupings'!$B$4),'CBSA Walk Groupings'!$A$5,
IF(J525&gt;'CBSA Walk Groupings'!$B$5,'CBSA Walk Groupings'!$A$6,"")))))</f>
        <v>5</v>
      </c>
      <c r="M525" s="72">
        <v>1</v>
      </c>
      <c r="N525" s="72">
        <v>5</v>
      </c>
    </row>
    <row r="526" spans="1:14" x14ac:dyDescent="0.25">
      <c r="A526" t="str">
        <f t="shared" si="8"/>
        <v>Durham-Chapel Hill-Carrboro MPO_2017</v>
      </c>
      <c r="B526" t="s">
        <v>235</v>
      </c>
      <c r="C526" s="49" t="s">
        <v>164</v>
      </c>
      <c r="D526">
        <v>2017</v>
      </c>
      <c r="E526" s="45">
        <v>437772</v>
      </c>
      <c r="F526" s="50">
        <v>217827</v>
      </c>
      <c r="G526" s="46">
        <v>2235</v>
      </c>
      <c r="H526" s="46">
        <v>8022</v>
      </c>
      <c r="I526" s="47">
        <f>(G526/$F526)*100</f>
        <v>1.0260436034100455</v>
      </c>
      <c r="J526" s="47">
        <f>(H526/$F526)*100</f>
        <v>3.6827390543871972</v>
      </c>
      <c r="K526" s="48">
        <f>IF(I526&lt;='CBSA Bike Groupings'!$B$2,'CBSA Bike Groupings'!$A$2,
IF(AND(I526&lt;='CBSA Bike Groupings'!$B$3,I526&gt;'CBSA Bike Groupings'!$B$2),'CBSA Bike Groupings'!$A$3,
IF(AND(I526&lt;='CBSA Bike Groupings'!$B$4,I526&gt;'CBSA Bike Groupings'!$B$3),'CBSA Bike Groupings'!$A$4,
IF(AND(I526&lt;='CBSA Bike Groupings'!$B$5,I526&gt;'CBSA Bike Groupings'!$B$4),'CBSA Bike Groupings'!$A$5,
IF(I526&gt;'CBSA Bike Groupings'!$B$5,'CBSA Bike Groupings'!$A$6,"")))))</f>
        <v>5</v>
      </c>
      <c r="L526" s="48">
        <f>IF(J526&lt;='CBSA Walk Groupings'!$B$2,'CBSA Walk Groupings'!$A$2,
IF(AND(J526&lt;='CBSA Walk Groupings'!$B$3,J526&gt;'CBSA Walk Groupings'!$B$2),'CBSA Walk Groupings'!$A$3,
IF(AND(J526&lt;='CBSA Walk Groupings'!$B$4,J526&gt;'CBSA Walk Groupings'!$B$3),'CBSA Walk Groupings'!$A$4,
IF(AND(J526&lt;='CBSA Walk Groupings'!$B$5,J526&gt;'CBSA Walk Groupings'!$B$4),'CBSA Walk Groupings'!$A$5,
IF(J526&gt;'CBSA Walk Groupings'!$B$5,'CBSA Walk Groupings'!$A$6,"")))))</f>
        <v>5</v>
      </c>
      <c r="M526" s="72">
        <v>1</v>
      </c>
      <c r="N526" s="72">
        <v>4</v>
      </c>
    </row>
    <row r="527" spans="1:14" x14ac:dyDescent="0.25">
      <c r="A527" t="str">
        <f t="shared" si="8"/>
        <v>East Central Intergovernmental Association_2013</v>
      </c>
      <c r="B527" t="s">
        <v>236</v>
      </c>
      <c r="C527" s="49" t="s">
        <v>107</v>
      </c>
      <c r="D527">
        <v>2013</v>
      </c>
      <c r="E527" s="45">
        <v>76403.913289047763</v>
      </c>
      <c r="F527" s="50">
        <v>39393.364837788147</v>
      </c>
      <c r="G527" s="46">
        <v>63.220180912546397</v>
      </c>
      <c r="H527" s="46">
        <v>1678.3995176399387</v>
      </c>
      <c r="I527" s="47">
        <v>0.16048433834700593</v>
      </c>
      <c r="J527" s="47">
        <v>4.2606147622858845</v>
      </c>
      <c r="K527" s="48">
        <f>IF(I527&lt;='CBSA Bike Groupings'!$B$2,'CBSA Bike Groupings'!$A$2,
IF(AND(I527&lt;='CBSA Bike Groupings'!$B$3,I527&gt;'CBSA Bike Groupings'!$B$2),'CBSA Bike Groupings'!$A$3,
IF(AND(I527&lt;='CBSA Bike Groupings'!$B$4,I527&gt;'CBSA Bike Groupings'!$B$3),'CBSA Bike Groupings'!$A$4,
IF(AND(I527&lt;='CBSA Bike Groupings'!$B$5,I527&gt;'CBSA Bike Groupings'!$B$4),'CBSA Bike Groupings'!$A$5,
IF(I527&gt;'CBSA Bike Groupings'!$B$5,'CBSA Bike Groupings'!$A$6,"")))))</f>
        <v>1</v>
      </c>
      <c r="L527" s="48">
        <f>IF(J527&lt;='CBSA Walk Groupings'!$B$2,'CBSA Walk Groupings'!$A$2,
IF(AND(J527&lt;='CBSA Walk Groupings'!$B$3,J527&gt;'CBSA Walk Groupings'!$B$2),'CBSA Walk Groupings'!$A$3,
IF(AND(J527&lt;='CBSA Walk Groupings'!$B$4,J527&gt;'CBSA Walk Groupings'!$B$3),'CBSA Walk Groupings'!$A$4,
IF(AND(J527&lt;='CBSA Walk Groupings'!$B$5,J527&gt;'CBSA Walk Groupings'!$B$4),'CBSA Walk Groupings'!$A$5,
IF(J527&gt;'CBSA Walk Groupings'!$B$5,'CBSA Walk Groupings'!$A$6,"")))))</f>
        <v>5</v>
      </c>
      <c r="M527" s="72">
        <v>0</v>
      </c>
      <c r="N527" s="72">
        <v>1</v>
      </c>
    </row>
    <row r="528" spans="1:14" x14ac:dyDescent="0.25">
      <c r="A528" t="str">
        <f t="shared" si="8"/>
        <v>East Central Intergovernmental Association_2014</v>
      </c>
      <c r="B528" t="s">
        <v>236</v>
      </c>
      <c r="C528" s="49" t="s">
        <v>107</v>
      </c>
      <c r="D528">
        <v>2014</v>
      </c>
      <c r="E528" s="45">
        <v>76811.630755290185</v>
      </c>
      <c r="F528" s="50">
        <v>39405.12521829347</v>
      </c>
      <c r="G528" s="46">
        <v>122.2201809095356</v>
      </c>
      <c r="H528" s="46">
        <v>1838.1849656494232</v>
      </c>
      <c r="I528" s="47">
        <v>0.31016315830103236</v>
      </c>
      <c r="J528" s="47">
        <v>4.664837265371923</v>
      </c>
      <c r="K528" s="48">
        <f>IF(I528&lt;='CBSA Bike Groupings'!$B$2,'CBSA Bike Groupings'!$A$2,
IF(AND(I528&lt;='CBSA Bike Groupings'!$B$3,I528&gt;'CBSA Bike Groupings'!$B$2),'CBSA Bike Groupings'!$A$3,
IF(AND(I528&lt;='CBSA Bike Groupings'!$B$4,I528&gt;'CBSA Bike Groupings'!$B$3),'CBSA Bike Groupings'!$A$4,
IF(AND(I528&lt;='CBSA Bike Groupings'!$B$5,I528&gt;'CBSA Bike Groupings'!$B$4),'CBSA Bike Groupings'!$A$5,
IF(I528&gt;'CBSA Bike Groupings'!$B$5,'CBSA Bike Groupings'!$A$6,"")))))</f>
        <v>2</v>
      </c>
      <c r="L528" s="48">
        <f>IF(J528&lt;='CBSA Walk Groupings'!$B$2,'CBSA Walk Groupings'!$A$2,
IF(AND(J528&lt;='CBSA Walk Groupings'!$B$3,J528&gt;'CBSA Walk Groupings'!$B$2),'CBSA Walk Groupings'!$A$3,
IF(AND(J528&lt;='CBSA Walk Groupings'!$B$4,J528&gt;'CBSA Walk Groupings'!$B$3),'CBSA Walk Groupings'!$A$4,
IF(AND(J528&lt;='CBSA Walk Groupings'!$B$5,J528&gt;'CBSA Walk Groupings'!$B$4),'CBSA Walk Groupings'!$A$5,
IF(J528&gt;'CBSA Walk Groupings'!$B$5,'CBSA Walk Groupings'!$A$6,"")))))</f>
        <v>5</v>
      </c>
      <c r="M528" s="72">
        <v>0</v>
      </c>
      <c r="N528" s="72">
        <v>0</v>
      </c>
    </row>
    <row r="529" spans="1:14" x14ac:dyDescent="0.25">
      <c r="A529" t="str">
        <f t="shared" si="8"/>
        <v>East Central Intergovernmental Association_2015</v>
      </c>
      <c r="B529" t="s">
        <v>236</v>
      </c>
      <c r="C529" s="49" t="s">
        <v>107</v>
      </c>
      <c r="D529">
        <v>2015</v>
      </c>
      <c r="E529" s="45">
        <v>77262.714988803375</v>
      </c>
      <c r="F529" s="50">
        <v>39389.221377951078</v>
      </c>
      <c r="G529" s="46">
        <v>123.05209017333699</v>
      </c>
      <c r="H529" s="46">
        <v>1682.9742403373716</v>
      </c>
      <c r="I529" s="47">
        <v>0.31240041277438885</v>
      </c>
      <c r="J529" s="47">
        <v>4.2726770965811749</v>
      </c>
      <c r="K529" s="48">
        <f>IF(I529&lt;='CBSA Bike Groupings'!$B$2,'CBSA Bike Groupings'!$A$2,
IF(AND(I529&lt;='CBSA Bike Groupings'!$B$3,I529&gt;'CBSA Bike Groupings'!$B$2),'CBSA Bike Groupings'!$A$3,
IF(AND(I529&lt;='CBSA Bike Groupings'!$B$4,I529&gt;'CBSA Bike Groupings'!$B$3),'CBSA Bike Groupings'!$A$4,
IF(AND(I529&lt;='CBSA Bike Groupings'!$B$5,I529&gt;'CBSA Bike Groupings'!$B$4),'CBSA Bike Groupings'!$A$5,
IF(I529&gt;'CBSA Bike Groupings'!$B$5,'CBSA Bike Groupings'!$A$6,"")))))</f>
        <v>2</v>
      </c>
      <c r="L529" s="48">
        <f>IF(J529&lt;='CBSA Walk Groupings'!$B$2,'CBSA Walk Groupings'!$A$2,
IF(AND(J529&lt;='CBSA Walk Groupings'!$B$3,J529&gt;'CBSA Walk Groupings'!$B$2),'CBSA Walk Groupings'!$A$3,
IF(AND(J529&lt;='CBSA Walk Groupings'!$B$4,J529&gt;'CBSA Walk Groupings'!$B$3),'CBSA Walk Groupings'!$A$4,
IF(AND(J529&lt;='CBSA Walk Groupings'!$B$5,J529&gt;'CBSA Walk Groupings'!$B$4),'CBSA Walk Groupings'!$A$5,
IF(J529&gt;'CBSA Walk Groupings'!$B$5,'CBSA Walk Groupings'!$A$6,"")))))</f>
        <v>5</v>
      </c>
      <c r="M529" s="72">
        <v>0</v>
      </c>
      <c r="N529" s="72">
        <v>1</v>
      </c>
    </row>
    <row r="530" spans="1:14" x14ac:dyDescent="0.25">
      <c r="A530" t="str">
        <f t="shared" si="8"/>
        <v>East Central Intergovernmental Association_2016</v>
      </c>
      <c r="B530" t="s">
        <v>236</v>
      </c>
      <c r="C530" s="49" t="s">
        <v>107</v>
      </c>
      <c r="D530">
        <v>2016</v>
      </c>
      <c r="E530" s="45">
        <v>78006.365975567838</v>
      </c>
      <c r="F530" s="50">
        <v>40067.913068467751</v>
      </c>
      <c r="G530" s="46">
        <v>117.40780787889101</v>
      </c>
      <c r="H530" s="46">
        <v>1629.4887959563687</v>
      </c>
      <c r="I530" s="47">
        <v>0.2930220190861087</v>
      </c>
      <c r="J530" s="47">
        <v>4.066817238951054</v>
      </c>
      <c r="K530" s="48">
        <f>IF(I530&lt;='CBSA Bike Groupings'!$B$2,'CBSA Bike Groupings'!$A$2,
IF(AND(I530&lt;='CBSA Bike Groupings'!$B$3,I530&gt;'CBSA Bike Groupings'!$B$2),'CBSA Bike Groupings'!$A$3,
IF(AND(I530&lt;='CBSA Bike Groupings'!$B$4,I530&gt;'CBSA Bike Groupings'!$B$3),'CBSA Bike Groupings'!$A$4,
IF(AND(I530&lt;='CBSA Bike Groupings'!$B$5,I530&gt;'CBSA Bike Groupings'!$B$4),'CBSA Bike Groupings'!$A$5,
IF(I530&gt;'CBSA Bike Groupings'!$B$5,'CBSA Bike Groupings'!$A$6,"")))))</f>
        <v>2</v>
      </c>
      <c r="L530" s="48">
        <f>IF(J530&lt;='CBSA Walk Groupings'!$B$2,'CBSA Walk Groupings'!$A$2,
IF(AND(J530&lt;='CBSA Walk Groupings'!$B$3,J530&gt;'CBSA Walk Groupings'!$B$2),'CBSA Walk Groupings'!$A$3,
IF(AND(J530&lt;='CBSA Walk Groupings'!$B$4,J530&gt;'CBSA Walk Groupings'!$B$3),'CBSA Walk Groupings'!$A$4,
IF(AND(J530&lt;='CBSA Walk Groupings'!$B$5,J530&gt;'CBSA Walk Groupings'!$B$4),'CBSA Walk Groupings'!$A$5,
IF(J530&gt;'CBSA Walk Groupings'!$B$5,'CBSA Walk Groupings'!$A$6,"")))))</f>
        <v>5</v>
      </c>
      <c r="M530" s="72">
        <v>0</v>
      </c>
      <c r="N530" s="72">
        <v>0</v>
      </c>
    </row>
    <row r="531" spans="1:14" x14ac:dyDescent="0.25">
      <c r="A531" t="str">
        <f t="shared" si="8"/>
        <v>East Central Intergovernmental Association_2017</v>
      </c>
      <c r="B531" t="s">
        <v>236</v>
      </c>
      <c r="C531" s="49" t="s">
        <v>107</v>
      </c>
      <c r="D531">
        <v>2017</v>
      </c>
      <c r="E531" s="45">
        <v>78240</v>
      </c>
      <c r="F531" s="50">
        <v>40151</v>
      </c>
      <c r="G531" s="46">
        <v>117</v>
      </c>
      <c r="H531" s="46">
        <v>1556</v>
      </c>
      <c r="I531" s="47">
        <f>(G531/$F531)*100</f>
        <v>0.29139996513162808</v>
      </c>
      <c r="J531" s="47">
        <f>(H531/$F531)*100</f>
        <v>3.8753704764513959</v>
      </c>
      <c r="K531" s="48">
        <f>IF(I531&lt;='CBSA Bike Groupings'!$B$2,'CBSA Bike Groupings'!$A$2,
IF(AND(I531&lt;='CBSA Bike Groupings'!$B$3,I531&gt;'CBSA Bike Groupings'!$B$2),'CBSA Bike Groupings'!$A$3,
IF(AND(I531&lt;='CBSA Bike Groupings'!$B$4,I531&gt;'CBSA Bike Groupings'!$B$3),'CBSA Bike Groupings'!$A$4,
IF(AND(I531&lt;='CBSA Bike Groupings'!$B$5,I531&gt;'CBSA Bike Groupings'!$B$4),'CBSA Bike Groupings'!$A$5,
IF(I531&gt;'CBSA Bike Groupings'!$B$5,'CBSA Bike Groupings'!$A$6,"")))))</f>
        <v>2</v>
      </c>
      <c r="L531" s="48">
        <f>IF(J531&lt;='CBSA Walk Groupings'!$B$2,'CBSA Walk Groupings'!$A$2,
IF(AND(J531&lt;='CBSA Walk Groupings'!$B$3,J531&gt;'CBSA Walk Groupings'!$B$2),'CBSA Walk Groupings'!$A$3,
IF(AND(J531&lt;='CBSA Walk Groupings'!$B$4,J531&gt;'CBSA Walk Groupings'!$B$3),'CBSA Walk Groupings'!$A$4,
IF(AND(J531&lt;='CBSA Walk Groupings'!$B$5,J531&gt;'CBSA Walk Groupings'!$B$4),'CBSA Walk Groupings'!$A$5,
IF(J531&gt;'CBSA Walk Groupings'!$B$5,'CBSA Walk Groupings'!$A$6,"")))))</f>
        <v>5</v>
      </c>
      <c r="M531" s="72">
        <v>0</v>
      </c>
      <c r="N531" s="72">
        <v>1</v>
      </c>
    </row>
    <row r="532" spans="1:14" x14ac:dyDescent="0.25">
      <c r="A532" t="str">
        <f t="shared" si="8"/>
        <v>Eastern Shore MPO_2013</v>
      </c>
      <c r="B532" t="s">
        <v>237</v>
      </c>
      <c r="C532" s="49" t="s">
        <v>125</v>
      </c>
      <c r="D532">
        <v>2013</v>
      </c>
      <c r="E532" s="45">
        <v>78629.640812468177</v>
      </c>
      <c r="F532" s="50">
        <v>36108.808729791781</v>
      </c>
      <c r="G532" s="46">
        <v>226.42181681911597</v>
      </c>
      <c r="H532" s="46">
        <v>278.83818421383944</v>
      </c>
      <c r="I532" s="47">
        <v>0.62705424184294778</v>
      </c>
      <c r="J532" s="47">
        <v>0.77221651453647211</v>
      </c>
      <c r="K532" s="48">
        <f>IF(I532&lt;='CBSA Bike Groupings'!$B$2,'CBSA Bike Groupings'!$A$2,
IF(AND(I532&lt;='CBSA Bike Groupings'!$B$3,I532&gt;'CBSA Bike Groupings'!$B$2),'CBSA Bike Groupings'!$A$3,
IF(AND(I532&lt;='CBSA Bike Groupings'!$B$4,I532&gt;'CBSA Bike Groupings'!$B$3),'CBSA Bike Groupings'!$A$4,
IF(AND(I532&lt;='CBSA Bike Groupings'!$B$5,I532&gt;'CBSA Bike Groupings'!$B$4),'CBSA Bike Groupings'!$A$5,
IF(I532&gt;'CBSA Bike Groupings'!$B$5,'CBSA Bike Groupings'!$A$6,"")))))</f>
        <v>3</v>
      </c>
      <c r="L532" s="48">
        <f>IF(J532&lt;='CBSA Walk Groupings'!$B$2,'CBSA Walk Groupings'!$A$2,
IF(AND(J532&lt;='CBSA Walk Groupings'!$B$3,J532&gt;'CBSA Walk Groupings'!$B$2),'CBSA Walk Groupings'!$A$3,
IF(AND(J532&lt;='CBSA Walk Groupings'!$B$4,J532&gt;'CBSA Walk Groupings'!$B$3),'CBSA Walk Groupings'!$A$4,
IF(AND(J532&lt;='CBSA Walk Groupings'!$B$5,J532&gt;'CBSA Walk Groupings'!$B$4),'CBSA Walk Groupings'!$A$5,
IF(J532&gt;'CBSA Walk Groupings'!$B$5,'CBSA Walk Groupings'!$A$6,"")))))</f>
        <v>1</v>
      </c>
      <c r="M532" s="72">
        <v>0</v>
      </c>
      <c r="N532" s="72">
        <v>4</v>
      </c>
    </row>
    <row r="533" spans="1:14" x14ac:dyDescent="0.25">
      <c r="A533" t="str">
        <f t="shared" si="8"/>
        <v>Eastern Shore MPO_2014</v>
      </c>
      <c r="B533" t="s">
        <v>237</v>
      </c>
      <c r="C533" s="49" t="s">
        <v>125</v>
      </c>
      <c r="D533">
        <v>2014</v>
      </c>
      <c r="E533" s="45">
        <v>81528.25738438699</v>
      </c>
      <c r="F533" s="50">
        <v>37605.003543144121</v>
      </c>
      <c r="G533" s="46">
        <v>202.78143150102801</v>
      </c>
      <c r="H533" s="46">
        <v>274.72656591957309</v>
      </c>
      <c r="I533" s="47">
        <v>0.53924055948665828</v>
      </c>
      <c r="J533" s="47">
        <v>0.73055854283959853</v>
      </c>
      <c r="K533" s="48">
        <f>IF(I533&lt;='CBSA Bike Groupings'!$B$2,'CBSA Bike Groupings'!$A$2,
IF(AND(I533&lt;='CBSA Bike Groupings'!$B$3,I533&gt;'CBSA Bike Groupings'!$B$2),'CBSA Bike Groupings'!$A$3,
IF(AND(I533&lt;='CBSA Bike Groupings'!$B$4,I533&gt;'CBSA Bike Groupings'!$B$3),'CBSA Bike Groupings'!$A$4,
IF(AND(I533&lt;='CBSA Bike Groupings'!$B$5,I533&gt;'CBSA Bike Groupings'!$B$4),'CBSA Bike Groupings'!$A$5,
IF(I533&gt;'CBSA Bike Groupings'!$B$5,'CBSA Bike Groupings'!$A$6,"")))))</f>
        <v>3</v>
      </c>
      <c r="L533" s="48">
        <f>IF(J533&lt;='CBSA Walk Groupings'!$B$2,'CBSA Walk Groupings'!$A$2,
IF(AND(J533&lt;='CBSA Walk Groupings'!$B$3,J533&gt;'CBSA Walk Groupings'!$B$2),'CBSA Walk Groupings'!$A$3,
IF(AND(J533&lt;='CBSA Walk Groupings'!$B$4,J533&gt;'CBSA Walk Groupings'!$B$3),'CBSA Walk Groupings'!$A$4,
IF(AND(J533&lt;='CBSA Walk Groupings'!$B$5,J533&gt;'CBSA Walk Groupings'!$B$4),'CBSA Walk Groupings'!$A$5,
IF(J533&gt;'CBSA Walk Groupings'!$B$5,'CBSA Walk Groupings'!$A$6,"")))))</f>
        <v>1</v>
      </c>
      <c r="M533" s="72">
        <v>0</v>
      </c>
      <c r="N533" s="72">
        <v>0</v>
      </c>
    </row>
    <row r="534" spans="1:14" x14ac:dyDescent="0.25">
      <c r="A534" t="str">
        <f t="shared" si="8"/>
        <v>Eastern Shore MPO_2015</v>
      </c>
      <c r="B534" t="s">
        <v>237</v>
      </c>
      <c r="C534" s="49" t="s">
        <v>125</v>
      </c>
      <c r="D534">
        <v>2015</v>
      </c>
      <c r="E534" s="45">
        <v>83165.391349155849</v>
      </c>
      <c r="F534" s="50">
        <v>38180.539240250873</v>
      </c>
      <c r="G534" s="46">
        <v>210.508715264198</v>
      </c>
      <c r="H534" s="46">
        <v>257.97512501874456</v>
      </c>
      <c r="I534" s="47">
        <v>0.55135081759734417</v>
      </c>
      <c r="J534" s="47">
        <v>0.67567176931535</v>
      </c>
      <c r="K534" s="48">
        <f>IF(I534&lt;='CBSA Bike Groupings'!$B$2,'CBSA Bike Groupings'!$A$2,
IF(AND(I534&lt;='CBSA Bike Groupings'!$B$3,I534&gt;'CBSA Bike Groupings'!$B$2),'CBSA Bike Groupings'!$A$3,
IF(AND(I534&lt;='CBSA Bike Groupings'!$B$4,I534&gt;'CBSA Bike Groupings'!$B$3),'CBSA Bike Groupings'!$A$4,
IF(AND(I534&lt;='CBSA Bike Groupings'!$B$5,I534&gt;'CBSA Bike Groupings'!$B$4),'CBSA Bike Groupings'!$A$5,
IF(I534&gt;'CBSA Bike Groupings'!$B$5,'CBSA Bike Groupings'!$A$6,"")))))</f>
        <v>3</v>
      </c>
      <c r="L534" s="48">
        <f>IF(J534&lt;='CBSA Walk Groupings'!$B$2,'CBSA Walk Groupings'!$A$2,
IF(AND(J534&lt;='CBSA Walk Groupings'!$B$3,J534&gt;'CBSA Walk Groupings'!$B$2),'CBSA Walk Groupings'!$A$3,
IF(AND(J534&lt;='CBSA Walk Groupings'!$B$4,J534&gt;'CBSA Walk Groupings'!$B$3),'CBSA Walk Groupings'!$A$4,
IF(AND(J534&lt;='CBSA Walk Groupings'!$B$5,J534&gt;'CBSA Walk Groupings'!$B$4),'CBSA Walk Groupings'!$A$5,
IF(J534&gt;'CBSA Walk Groupings'!$B$5,'CBSA Walk Groupings'!$A$6,"")))))</f>
        <v>1</v>
      </c>
      <c r="M534" s="72">
        <v>0</v>
      </c>
      <c r="N534" s="72">
        <v>1</v>
      </c>
    </row>
    <row r="535" spans="1:14" x14ac:dyDescent="0.25">
      <c r="A535" t="str">
        <f t="shared" si="8"/>
        <v>Eastern Shore MPO_2016</v>
      </c>
      <c r="B535" t="s">
        <v>237</v>
      </c>
      <c r="C535" s="49" t="s">
        <v>125</v>
      </c>
      <c r="D535">
        <v>2016</v>
      </c>
      <c r="E535" s="45">
        <v>86415.889399722932</v>
      </c>
      <c r="F535" s="50">
        <v>38691.999123308902</v>
      </c>
      <c r="G535" s="46">
        <v>106.600322924072</v>
      </c>
      <c r="H535" s="46">
        <v>325.04626111878304</v>
      </c>
      <c r="I535" s="47">
        <v>0.27550999002233939</v>
      </c>
      <c r="J535" s="47">
        <v>0.84008649975123184</v>
      </c>
      <c r="K535" s="48">
        <f>IF(I535&lt;='CBSA Bike Groupings'!$B$2,'CBSA Bike Groupings'!$A$2,
IF(AND(I535&lt;='CBSA Bike Groupings'!$B$3,I535&gt;'CBSA Bike Groupings'!$B$2),'CBSA Bike Groupings'!$A$3,
IF(AND(I535&lt;='CBSA Bike Groupings'!$B$4,I535&gt;'CBSA Bike Groupings'!$B$3),'CBSA Bike Groupings'!$A$4,
IF(AND(I535&lt;='CBSA Bike Groupings'!$B$5,I535&gt;'CBSA Bike Groupings'!$B$4),'CBSA Bike Groupings'!$A$5,
IF(I535&gt;'CBSA Bike Groupings'!$B$5,'CBSA Bike Groupings'!$A$6,"")))))</f>
        <v>2</v>
      </c>
      <c r="L535" s="48">
        <f>IF(J535&lt;='CBSA Walk Groupings'!$B$2,'CBSA Walk Groupings'!$A$2,
IF(AND(J535&lt;='CBSA Walk Groupings'!$B$3,J535&gt;'CBSA Walk Groupings'!$B$2),'CBSA Walk Groupings'!$A$3,
IF(AND(J535&lt;='CBSA Walk Groupings'!$B$4,J535&gt;'CBSA Walk Groupings'!$B$3),'CBSA Walk Groupings'!$A$4,
IF(AND(J535&lt;='CBSA Walk Groupings'!$B$5,J535&gt;'CBSA Walk Groupings'!$B$4),'CBSA Walk Groupings'!$A$5,
IF(J535&gt;'CBSA Walk Groupings'!$B$5,'CBSA Walk Groupings'!$A$6,"")))))</f>
        <v>1</v>
      </c>
      <c r="M535" s="72">
        <v>1</v>
      </c>
      <c r="N535" s="72">
        <v>1</v>
      </c>
    </row>
    <row r="536" spans="1:14" x14ac:dyDescent="0.25">
      <c r="A536" t="str">
        <f t="shared" si="8"/>
        <v>Eastern Shore MPO_2017</v>
      </c>
      <c r="B536" t="s">
        <v>237</v>
      </c>
      <c r="C536" s="49" t="s">
        <v>125</v>
      </c>
      <c r="D536">
        <v>2017</v>
      </c>
      <c r="E536" s="45">
        <v>87853</v>
      </c>
      <c r="F536" s="50">
        <v>39024</v>
      </c>
      <c r="G536" s="46">
        <v>9</v>
      </c>
      <c r="H536" s="46">
        <v>337</v>
      </c>
      <c r="I536" s="47">
        <f>(G536/$F536)*100</f>
        <v>2.3062730627306273E-2</v>
      </c>
      <c r="J536" s="47">
        <f>(H536/$F536)*100</f>
        <v>0.86357113571135702</v>
      </c>
      <c r="K536" s="48">
        <f>IF(I536&lt;='CBSA Bike Groupings'!$B$2,'CBSA Bike Groupings'!$A$2,
IF(AND(I536&lt;='CBSA Bike Groupings'!$B$3,I536&gt;'CBSA Bike Groupings'!$B$2),'CBSA Bike Groupings'!$A$3,
IF(AND(I536&lt;='CBSA Bike Groupings'!$B$4,I536&gt;'CBSA Bike Groupings'!$B$3),'CBSA Bike Groupings'!$A$4,
IF(AND(I536&lt;='CBSA Bike Groupings'!$B$5,I536&gt;'CBSA Bike Groupings'!$B$4),'CBSA Bike Groupings'!$A$5,
IF(I536&gt;'CBSA Bike Groupings'!$B$5,'CBSA Bike Groupings'!$A$6,"")))))</f>
        <v>1</v>
      </c>
      <c r="L536" s="48">
        <f>IF(J536&lt;='CBSA Walk Groupings'!$B$2,'CBSA Walk Groupings'!$A$2,
IF(AND(J536&lt;='CBSA Walk Groupings'!$B$3,J536&gt;'CBSA Walk Groupings'!$B$2),'CBSA Walk Groupings'!$A$3,
IF(AND(J536&lt;='CBSA Walk Groupings'!$B$4,J536&gt;'CBSA Walk Groupings'!$B$3),'CBSA Walk Groupings'!$A$4,
IF(AND(J536&lt;='CBSA Walk Groupings'!$B$5,J536&gt;'CBSA Walk Groupings'!$B$4),'CBSA Walk Groupings'!$A$5,
IF(J536&gt;'CBSA Walk Groupings'!$B$5,'CBSA Walk Groupings'!$A$6,"")))))</f>
        <v>1</v>
      </c>
      <c r="M536" s="72">
        <v>0</v>
      </c>
      <c r="N536" s="72">
        <v>0</v>
      </c>
    </row>
    <row r="537" spans="1:14" x14ac:dyDescent="0.25">
      <c r="A537" t="str">
        <f t="shared" si="8"/>
        <v>Eastgate Regional COG_2013</v>
      </c>
      <c r="B537" t="s">
        <v>238</v>
      </c>
      <c r="C537" s="49" t="s">
        <v>99</v>
      </c>
      <c r="D537">
        <v>2013</v>
      </c>
      <c r="E537" s="45">
        <v>445816.69574039447</v>
      </c>
      <c r="F537" s="50">
        <v>183747.34493059132</v>
      </c>
      <c r="G537" s="46">
        <v>162.68502410093026</v>
      </c>
      <c r="H537" s="46">
        <v>2276.8021555423602</v>
      </c>
      <c r="I537" s="47">
        <v>8.8537346845682513E-2</v>
      </c>
      <c r="J537" s="47">
        <v>1.2390939071268752</v>
      </c>
      <c r="K537" s="48">
        <f>IF(I537&lt;='CBSA Bike Groupings'!$B$2,'CBSA Bike Groupings'!$A$2,
IF(AND(I537&lt;='CBSA Bike Groupings'!$B$3,I537&gt;'CBSA Bike Groupings'!$B$2),'CBSA Bike Groupings'!$A$3,
IF(AND(I537&lt;='CBSA Bike Groupings'!$B$4,I537&gt;'CBSA Bike Groupings'!$B$3),'CBSA Bike Groupings'!$A$4,
IF(AND(I537&lt;='CBSA Bike Groupings'!$B$5,I537&gt;'CBSA Bike Groupings'!$B$4),'CBSA Bike Groupings'!$A$5,
IF(I537&gt;'CBSA Bike Groupings'!$B$5,'CBSA Bike Groupings'!$A$6,"")))))</f>
        <v>1</v>
      </c>
      <c r="L537" s="48">
        <f>IF(J537&lt;='CBSA Walk Groupings'!$B$2,'CBSA Walk Groupings'!$A$2,
IF(AND(J537&lt;='CBSA Walk Groupings'!$B$3,J537&gt;'CBSA Walk Groupings'!$B$2),'CBSA Walk Groupings'!$A$3,
IF(AND(J537&lt;='CBSA Walk Groupings'!$B$4,J537&gt;'CBSA Walk Groupings'!$B$3),'CBSA Walk Groupings'!$A$4,
IF(AND(J537&lt;='CBSA Walk Groupings'!$B$5,J537&gt;'CBSA Walk Groupings'!$B$4),'CBSA Walk Groupings'!$A$5,
IF(J537&gt;'CBSA Walk Groupings'!$B$5,'CBSA Walk Groupings'!$A$6,"")))))</f>
        <v>1</v>
      </c>
      <c r="M537" s="72">
        <v>2</v>
      </c>
      <c r="N537" s="72">
        <v>7</v>
      </c>
    </row>
    <row r="538" spans="1:14" x14ac:dyDescent="0.25">
      <c r="A538" t="str">
        <f t="shared" si="8"/>
        <v>Eastgate Regional COG_2014</v>
      </c>
      <c r="B538" t="s">
        <v>238</v>
      </c>
      <c r="C538" s="49" t="s">
        <v>99</v>
      </c>
      <c r="D538">
        <v>2014</v>
      </c>
      <c r="E538" s="45">
        <v>443403.52788624528</v>
      </c>
      <c r="F538" s="50">
        <v>185206.29759561099</v>
      </c>
      <c r="G538" s="46">
        <v>138.26224809153123</v>
      </c>
      <c r="H538" s="46">
        <v>2300.0508856710444</v>
      </c>
      <c r="I538" s="47">
        <v>7.4653102991897272E-2</v>
      </c>
      <c r="J538" s="47">
        <v>1.2418858945569413</v>
      </c>
      <c r="K538" s="48">
        <f>IF(I538&lt;='CBSA Bike Groupings'!$B$2,'CBSA Bike Groupings'!$A$2,
IF(AND(I538&lt;='CBSA Bike Groupings'!$B$3,I538&gt;'CBSA Bike Groupings'!$B$2),'CBSA Bike Groupings'!$A$3,
IF(AND(I538&lt;='CBSA Bike Groupings'!$B$4,I538&gt;'CBSA Bike Groupings'!$B$3),'CBSA Bike Groupings'!$A$4,
IF(AND(I538&lt;='CBSA Bike Groupings'!$B$5,I538&gt;'CBSA Bike Groupings'!$B$4),'CBSA Bike Groupings'!$A$5,
IF(I538&gt;'CBSA Bike Groupings'!$B$5,'CBSA Bike Groupings'!$A$6,"")))))</f>
        <v>1</v>
      </c>
      <c r="L538" s="48">
        <f>IF(J538&lt;='CBSA Walk Groupings'!$B$2,'CBSA Walk Groupings'!$A$2,
IF(AND(J538&lt;='CBSA Walk Groupings'!$B$3,J538&gt;'CBSA Walk Groupings'!$B$2),'CBSA Walk Groupings'!$A$3,
IF(AND(J538&lt;='CBSA Walk Groupings'!$B$4,J538&gt;'CBSA Walk Groupings'!$B$3),'CBSA Walk Groupings'!$A$4,
IF(AND(J538&lt;='CBSA Walk Groupings'!$B$5,J538&gt;'CBSA Walk Groupings'!$B$4),'CBSA Walk Groupings'!$A$5,
IF(J538&gt;'CBSA Walk Groupings'!$B$5,'CBSA Walk Groupings'!$A$6,"")))))</f>
        <v>1</v>
      </c>
      <c r="M538" s="72">
        <v>0</v>
      </c>
      <c r="N538" s="72">
        <v>5</v>
      </c>
    </row>
    <row r="539" spans="1:14" x14ac:dyDescent="0.25">
      <c r="A539" t="str">
        <f t="shared" si="8"/>
        <v>Eastgate Regional COG_2015</v>
      </c>
      <c r="B539" t="s">
        <v>238</v>
      </c>
      <c r="C539" s="49" t="s">
        <v>99</v>
      </c>
      <c r="D539">
        <v>2015</v>
      </c>
      <c r="E539" s="45">
        <v>440917.85048668185</v>
      </c>
      <c r="F539" s="50">
        <v>187521.02024694294</v>
      </c>
      <c r="G539" s="46">
        <v>138.22784025110349</v>
      </c>
      <c r="H539" s="46">
        <v>2408.8232175166336</v>
      </c>
      <c r="I539" s="47">
        <v>7.3713250956652127E-2</v>
      </c>
      <c r="J539" s="47">
        <v>1.2845617063860357</v>
      </c>
      <c r="K539" s="48">
        <f>IF(I539&lt;='CBSA Bike Groupings'!$B$2,'CBSA Bike Groupings'!$A$2,
IF(AND(I539&lt;='CBSA Bike Groupings'!$B$3,I539&gt;'CBSA Bike Groupings'!$B$2),'CBSA Bike Groupings'!$A$3,
IF(AND(I539&lt;='CBSA Bike Groupings'!$B$4,I539&gt;'CBSA Bike Groupings'!$B$3),'CBSA Bike Groupings'!$A$4,
IF(AND(I539&lt;='CBSA Bike Groupings'!$B$5,I539&gt;'CBSA Bike Groupings'!$B$4),'CBSA Bike Groupings'!$A$5,
IF(I539&gt;'CBSA Bike Groupings'!$B$5,'CBSA Bike Groupings'!$A$6,"")))))</f>
        <v>1</v>
      </c>
      <c r="L539" s="48">
        <f>IF(J539&lt;='CBSA Walk Groupings'!$B$2,'CBSA Walk Groupings'!$A$2,
IF(AND(J539&lt;='CBSA Walk Groupings'!$B$3,J539&gt;'CBSA Walk Groupings'!$B$2),'CBSA Walk Groupings'!$A$3,
IF(AND(J539&lt;='CBSA Walk Groupings'!$B$4,J539&gt;'CBSA Walk Groupings'!$B$3),'CBSA Walk Groupings'!$A$4,
IF(AND(J539&lt;='CBSA Walk Groupings'!$B$5,J539&gt;'CBSA Walk Groupings'!$B$4),'CBSA Walk Groupings'!$A$5,
IF(J539&gt;'CBSA Walk Groupings'!$B$5,'CBSA Walk Groupings'!$A$6,"")))))</f>
        <v>1</v>
      </c>
      <c r="M539" s="72">
        <v>1</v>
      </c>
      <c r="N539" s="72">
        <v>7</v>
      </c>
    </row>
    <row r="540" spans="1:14" x14ac:dyDescent="0.25">
      <c r="A540" t="str">
        <f t="shared" si="8"/>
        <v>Eastgate Regional COG_2016</v>
      </c>
      <c r="B540" t="s">
        <v>238</v>
      </c>
      <c r="C540" s="49" t="s">
        <v>99</v>
      </c>
      <c r="D540">
        <v>2016</v>
      </c>
      <c r="E540" s="45">
        <v>437923.1836423169</v>
      </c>
      <c r="F540" s="50">
        <v>187262.87911149647</v>
      </c>
      <c r="G540" s="46">
        <v>135.16970996074923</v>
      </c>
      <c r="H540" s="46">
        <v>2265.1088705524039</v>
      </c>
      <c r="I540" s="47">
        <v>7.2181796307996038E-2</v>
      </c>
      <c r="J540" s="47">
        <v>1.2095877630951921</v>
      </c>
      <c r="K540" s="48">
        <f>IF(I540&lt;='CBSA Bike Groupings'!$B$2,'CBSA Bike Groupings'!$A$2,
IF(AND(I540&lt;='CBSA Bike Groupings'!$B$3,I540&gt;'CBSA Bike Groupings'!$B$2),'CBSA Bike Groupings'!$A$3,
IF(AND(I540&lt;='CBSA Bike Groupings'!$B$4,I540&gt;'CBSA Bike Groupings'!$B$3),'CBSA Bike Groupings'!$A$4,
IF(AND(I540&lt;='CBSA Bike Groupings'!$B$5,I540&gt;'CBSA Bike Groupings'!$B$4),'CBSA Bike Groupings'!$A$5,
IF(I540&gt;'CBSA Bike Groupings'!$B$5,'CBSA Bike Groupings'!$A$6,"")))))</f>
        <v>1</v>
      </c>
      <c r="L540" s="48">
        <f>IF(J540&lt;='CBSA Walk Groupings'!$B$2,'CBSA Walk Groupings'!$A$2,
IF(AND(J540&lt;='CBSA Walk Groupings'!$B$3,J540&gt;'CBSA Walk Groupings'!$B$2),'CBSA Walk Groupings'!$A$3,
IF(AND(J540&lt;='CBSA Walk Groupings'!$B$4,J540&gt;'CBSA Walk Groupings'!$B$3),'CBSA Walk Groupings'!$A$4,
IF(AND(J540&lt;='CBSA Walk Groupings'!$B$5,J540&gt;'CBSA Walk Groupings'!$B$4),'CBSA Walk Groupings'!$A$5,
IF(J540&gt;'CBSA Walk Groupings'!$B$5,'CBSA Walk Groupings'!$A$6,"")))))</f>
        <v>1</v>
      </c>
      <c r="M540" s="72">
        <v>1</v>
      </c>
      <c r="N540" s="72">
        <v>4</v>
      </c>
    </row>
    <row r="541" spans="1:14" x14ac:dyDescent="0.25">
      <c r="A541" t="str">
        <f t="shared" si="8"/>
        <v>Eastgate Regional COG_2017</v>
      </c>
      <c r="B541" t="s">
        <v>238</v>
      </c>
      <c r="C541" s="49" t="s">
        <v>99</v>
      </c>
      <c r="D541">
        <v>2017</v>
      </c>
      <c r="E541" s="45">
        <v>435192</v>
      </c>
      <c r="F541" s="50">
        <v>187702</v>
      </c>
      <c r="G541" s="46">
        <v>125</v>
      </c>
      <c r="H541" s="46">
        <v>1997</v>
      </c>
      <c r="I541" s="47">
        <f>(G541/$F541)*100</f>
        <v>6.6594921737647972E-2</v>
      </c>
      <c r="J541" s="47">
        <f>(H541/$F541)*100</f>
        <v>1.0639204696806639</v>
      </c>
      <c r="K541" s="48">
        <f>IF(I541&lt;='CBSA Bike Groupings'!$B$2,'CBSA Bike Groupings'!$A$2,
IF(AND(I541&lt;='CBSA Bike Groupings'!$B$3,I541&gt;'CBSA Bike Groupings'!$B$2),'CBSA Bike Groupings'!$A$3,
IF(AND(I541&lt;='CBSA Bike Groupings'!$B$4,I541&gt;'CBSA Bike Groupings'!$B$3),'CBSA Bike Groupings'!$A$4,
IF(AND(I541&lt;='CBSA Bike Groupings'!$B$5,I541&gt;'CBSA Bike Groupings'!$B$4),'CBSA Bike Groupings'!$A$5,
IF(I541&gt;'CBSA Bike Groupings'!$B$5,'CBSA Bike Groupings'!$A$6,"")))))</f>
        <v>1</v>
      </c>
      <c r="L541" s="48">
        <f>IF(J541&lt;='CBSA Walk Groupings'!$B$2,'CBSA Walk Groupings'!$A$2,
IF(AND(J541&lt;='CBSA Walk Groupings'!$B$3,J541&gt;'CBSA Walk Groupings'!$B$2),'CBSA Walk Groupings'!$A$3,
IF(AND(J541&lt;='CBSA Walk Groupings'!$B$4,J541&gt;'CBSA Walk Groupings'!$B$3),'CBSA Walk Groupings'!$A$4,
IF(AND(J541&lt;='CBSA Walk Groupings'!$B$5,J541&gt;'CBSA Walk Groupings'!$B$4),'CBSA Walk Groupings'!$A$5,
IF(J541&gt;'CBSA Walk Groupings'!$B$5,'CBSA Walk Groupings'!$A$6,"")))))</f>
        <v>1</v>
      </c>
      <c r="M541" s="72">
        <v>0</v>
      </c>
      <c r="N541" s="72">
        <v>4</v>
      </c>
    </row>
    <row r="542" spans="1:14" x14ac:dyDescent="0.25">
      <c r="A542" t="str">
        <f t="shared" si="8"/>
        <v>East-West Gateway Council of Government_2013</v>
      </c>
      <c r="B542" t="s">
        <v>239</v>
      </c>
      <c r="C542" s="49" t="s">
        <v>173</v>
      </c>
      <c r="D542">
        <v>2013</v>
      </c>
      <c r="E542" s="45">
        <v>2575349.3751915935</v>
      </c>
      <c r="F542" s="50">
        <v>1214865.8774244692</v>
      </c>
      <c r="G542" s="46">
        <v>3118.8548874991779</v>
      </c>
      <c r="H542" s="46">
        <v>20629.833921119171</v>
      </c>
      <c r="I542" s="47">
        <v>0.25672421503114312</v>
      </c>
      <c r="J542" s="47">
        <v>1.6981161710504764</v>
      </c>
      <c r="K542" s="48">
        <f>IF(I542&lt;='CBSA Bike Groupings'!$B$2,'CBSA Bike Groupings'!$A$2,
IF(AND(I542&lt;='CBSA Bike Groupings'!$B$3,I542&gt;'CBSA Bike Groupings'!$B$2),'CBSA Bike Groupings'!$A$3,
IF(AND(I542&lt;='CBSA Bike Groupings'!$B$4,I542&gt;'CBSA Bike Groupings'!$B$3),'CBSA Bike Groupings'!$A$4,
IF(AND(I542&lt;='CBSA Bike Groupings'!$B$5,I542&gt;'CBSA Bike Groupings'!$B$4),'CBSA Bike Groupings'!$A$5,
IF(I542&gt;'CBSA Bike Groupings'!$B$5,'CBSA Bike Groupings'!$A$6,"")))))</f>
        <v>2</v>
      </c>
      <c r="L542" s="48">
        <f>IF(J542&lt;='CBSA Walk Groupings'!$B$2,'CBSA Walk Groupings'!$A$2,
IF(AND(J542&lt;='CBSA Walk Groupings'!$B$3,J542&gt;'CBSA Walk Groupings'!$B$2),'CBSA Walk Groupings'!$A$3,
IF(AND(J542&lt;='CBSA Walk Groupings'!$B$4,J542&gt;'CBSA Walk Groupings'!$B$3),'CBSA Walk Groupings'!$A$4,
IF(AND(J542&lt;='CBSA Walk Groupings'!$B$5,J542&gt;'CBSA Walk Groupings'!$B$4),'CBSA Walk Groupings'!$A$5,
IF(J542&gt;'CBSA Walk Groupings'!$B$5,'CBSA Walk Groupings'!$A$6,"")))))</f>
        <v>2</v>
      </c>
      <c r="M542" s="72">
        <v>5</v>
      </c>
      <c r="N542" s="72">
        <v>42</v>
      </c>
    </row>
    <row r="543" spans="1:14" x14ac:dyDescent="0.25">
      <c r="A543" t="str">
        <f t="shared" si="8"/>
        <v>East-West Gateway Council of Government_2014</v>
      </c>
      <c r="B543" t="s">
        <v>239</v>
      </c>
      <c r="C543" s="49" t="s">
        <v>173</v>
      </c>
      <c r="D543">
        <v>2014</v>
      </c>
      <c r="E543" s="45">
        <v>2580766.2047226694</v>
      </c>
      <c r="F543" s="50">
        <v>1221407.4698990821</v>
      </c>
      <c r="G543" s="46">
        <v>3117.8627985004164</v>
      </c>
      <c r="H543" s="46">
        <v>21207.846642836852</v>
      </c>
      <c r="I543" s="47">
        <v>0.25526803096742379</v>
      </c>
      <c r="J543" s="47">
        <v>1.7363449271019387</v>
      </c>
      <c r="K543" s="48">
        <f>IF(I543&lt;='CBSA Bike Groupings'!$B$2,'CBSA Bike Groupings'!$A$2,
IF(AND(I543&lt;='CBSA Bike Groupings'!$B$3,I543&gt;'CBSA Bike Groupings'!$B$2),'CBSA Bike Groupings'!$A$3,
IF(AND(I543&lt;='CBSA Bike Groupings'!$B$4,I543&gt;'CBSA Bike Groupings'!$B$3),'CBSA Bike Groupings'!$A$4,
IF(AND(I543&lt;='CBSA Bike Groupings'!$B$5,I543&gt;'CBSA Bike Groupings'!$B$4),'CBSA Bike Groupings'!$A$5,
IF(I543&gt;'CBSA Bike Groupings'!$B$5,'CBSA Bike Groupings'!$A$6,"")))))</f>
        <v>2</v>
      </c>
      <c r="L543" s="48">
        <f>IF(J543&lt;='CBSA Walk Groupings'!$B$2,'CBSA Walk Groupings'!$A$2,
IF(AND(J543&lt;='CBSA Walk Groupings'!$B$3,J543&gt;'CBSA Walk Groupings'!$B$2),'CBSA Walk Groupings'!$A$3,
IF(AND(J543&lt;='CBSA Walk Groupings'!$B$4,J543&gt;'CBSA Walk Groupings'!$B$3),'CBSA Walk Groupings'!$A$4,
IF(AND(J543&lt;='CBSA Walk Groupings'!$B$5,J543&gt;'CBSA Walk Groupings'!$B$4),'CBSA Walk Groupings'!$A$5,
IF(J543&gt;'CBSA Walk Groupings'!$B$5,'CBSA Walk Groupings'!$A$6,"")))))</f>
        <v>2</v>
      </c>
      <c r="M543" s="72">
        <v>2</v>
      </c>
      <c r="N543" s="72">
        <v>27</v>
      </c>
    </row>
    <row r="544" spans="1:14" x14ac:dyDescent="0.25">
      <c r="A544" t="str">
        <f t="shared" si="8"/>
        <v>East-West Gateway Council of Government_2015</v>
      </c>
      <c r="B544" t="s">
        <v>239</v>
      </c>
      <c r="C544" s="49" t="s">
        <v>173</v>
      </c>
      <c r="D544">
        <v>2015</v>
      </c>
      <c r="E544" s="45">
        <v>2585180.7359068813</v>
      </c>
      <c r="F544" s="50">
        <v>1233626.7339620858</v>
      </c>
      <c r="G544" s="46">
        <v>3024.9224973481601</v>
      </c>
      <c r="H544" s="46">
        <v>20492.924939777506</v>
      </c>
      <c r="I544" s="47">
        <v>0.24520565370960318</v>
      </c>
      <c r="J544" s="47">
        <v>1.661193323361241</v>
      </c>
      <c r="K544" s="48">
        <f>IF(I544&lt;='CBSA Bike Groupings'!$B$2,'CBSA Bike Groupings'!$A$2,
IF(AND(I544&lt;='CBSA Bike Groupings'!$B$3,I544&gt;'CBSA Bike Groupings'!$B$2),'CBSA Bike Groupings'!$A$3,
IF(AND(I544&lt;='CBSA Bike Groupings'!$B$4,I544&gt;'CBSA Bike Groupings'!$B$3),'CBSA Bike Groupings'!$A$4,
IF(AND(I544&lt;='CBSA Bike Groupings'!$B$5,I544&gt;'CBSA Bike Groupings'!$B$4),'CBSA Bike Groupings'!$A$5,
IF(I544&gt;'CBSA Bike Groupings'!$B$5,'CBSA Bike Groupings'!$A$6,"")))))</f>
        <v>2</v>
      </c>
      <c r="L544" s="48">
        <f>IF(J544&lt;='CBSA Walk Groupings'!$B$2,'CBSA Walk Groupings'!$A$2,
IF(AND(J544&lt;='CBSA Walk Groupings'!$B$3,J544&gt;'CBSA Walk Groupings'!$B$2),'CBSA Walk Groupings'!$A$3,
IF(AND(J544&lt;='CBSA Walk Groupings'!$B$4,J544&gt;'CBSA Walk Groupings'!$B$3),'CBSA Walk Groupings'!$A$4,
IF(AND(J544&lt;='CBSA Walk Groupings'!$B$5,J544&gt;'CBSA Walk Groupings'!$B$4),'CBSA Walk Groupings'!$A$5,
IF(J544&gt;'CBSA Walk Groupings'!$B$5,'CBSA Walk Groupings'!$A$6,"")))))</f>
        <v>2</v>
      </c>
      <c r="M544" s="72">
        <v>5</v>
      </c>
      <c r="N544" s="72">
        <v>57</v>
      </c>
    </row>
    <row r="545" spans="1:14" x14ac:dyDescent="0.25">
      <c r="A545" t="str">
        <f t="shared" si="8"/>
        <v>East-West Gateway Council of Government_2016</v>
      </c>
      <c r="B545" t="s">
        <v>239</v>
      </c>
      <c r="C545" s="49" t="s">
        <v>173</v>
      </c>
      <c r="D545">
        <v>2016</v>
      </c>
      <c r="E545" s="45">
        <v>2586868.3670518249</v>
      </c>
      <c r="F545" s="50">
        <v>1246268.6813598066</v>
      </c>
      <c r="G545" s="46">
        <v>3205.0141252638537</v>
      </c>
      <c r="H545" s="46">
        <v>20143.654319999376</v>
      </c>
      <c r="I545" s="47">
        <v>0.25716879298987561</v>
      </c>
      <c r="J545" s="47">
        <v>1.6163171410213557</v>
      </c>
      <c r="K545" s="48">
        <f>IF(I545&lt;='CBSA Bike Groupings'!$B$2,'CBSA Bike Groupings'!$A$2,
IF(AND(I545&lt;='CBSA Bike Groupings'!$B$3,I545&gt;'CBSA Bike Groupings'!$B$2),'CBSA Bike Groupings'!$A$3,
IF(AND(I545&lt;='CBSA Bike Groupings'!$B$4,I545&gt;'CBSA Bike Groupings'!$B$3),'CBSA Bike Groupings'!$A$4,
IF(AND(I545&lt;='CBSA Bike Groupings'!$B$5,I545&gt;'CBSA Bike Groupings'!$B$4),'CBSA Bike Groupings'!$A$5,
IF(I545&gt;'CBSA Bike Groupings'!$B$5,'CBSA Bike Groupings'!$A$6,"")))))</f>
        <v>2</v>
      </c>
      <c r="L545" s="48">
        <f>IF(J545&lt;='CBSA Walk Groupings'!$B$2,'CBSA Walk Groupings'!$A$2,
IF(AND(J545&lt;='CBSA Walk Groupings'!$B$3,J545&gt;'CBSA Walk Groupings'!$B$2),'CBSA Walk Groupings'!$A$3,
IF(AND(J545&lt;='CBSA Walk Groupings'!$B$4,J545&gt;'CBSA Walk Groupings'!$B$3),'CBSA Walk Groupings'!$A$4,
IF(AND(J545&lt;='CBSA Walk Groupings'!$B$5,J545&gt;'CBSA Walk Groupings'!$B$4),'CBSA Walk Groupings'!$A$5,
IF(J545&gt;'CBSA Walk Groupings'!$B$5,'CBSA Walk Groupings'!$A$6,"")))))</f>
        <v>2</v>
      </c>
      <c r="M545" s="72">
        <v>2</v>
      </c>
      <c r="N545" s="72">
        <v>52</v>
      </c>
    </row>
    <row r="546" spans="1:14" x14ac:dyDescent="0.25">
      <c r="A546" t="str">
        <f t="shared" si="8"/>
        <v>East-West Gateway Council of Government_2017</v>
      </c>
      <c r="B546" t="s">
        <v>239</v>
      </c>
      <c r="C546" s="49" t="s">
        <v>173</v>
      </c>
      <c r="D546">
        <v>2017</v>
      </c>
      <c r="E546" s="45">
        <v>2588769</v>
      </c>
      <c r="F546" s="50">
        <v>1257719</v>
      </c>
      <c r="G546" s="46">
        <v>3141</v>
      </c>
      <c r="H546" s="46">
        <v>20433</v>
      </c>
      <c r="I546" s="47">
        <f>(G546/$F546)*100</f>
        <v>0.24973781901998776</v>
      </c>
      <c r="J546" s="47">
        <f>(H546/$F546)*100</f>
        <v>1.6246077223926809</v>
      </c>
      <c r="K546" s="48">
        <f>IF(I546&lt;='CBSA Bike Groupings'!$B$2,'CBSA Bike Groupings'!$A$2,
IF(AND(I546&lt;='CBSA Bike Groupings'!$B$3,I546&gt;'CBSA Bike Groupings'!$B$2),'CBSA Bike Groupings'!$A$3,
IF(AND(I546&lt;='CBSA Bike Groupings'!$B$4,I546&gt;'CBSA Bike Groupings'!$B$3),'CBSA Bike Groupings'!$A$4,
IF(AND(I546&lt;='CBSA Bike Groupings'!$B$5,I546&gt;'CBSA Bike Groupings'!$B$4),'CBSA Bike Groupings'!$A$5,
IF(I546&gt;'CBSA Bike Groupings'!$B$5,'CBSA Bike Groupings'!$A$6,"")))))</f>
        <v>2</v>
      </c>
      <c r="L546" s="48">
        <f>IF(J546&lt;='CBSA Walk Groupings'!$B$2,'CBSA Walk Groupings'!$A$2,
IF(AND(J546&lt;='CBSA Walk Groupings'!$B$3,J546&gt;'CBSA Walk Groupings'!$B$2),'CBSA Walk Groupings'!$A$3,
IF(AND(J546&lt;='CBSA Walk Groupings'!$B$4,J546&gt;'CBSA Walk Groupings'!$B$3),'CBSA Walk Groupings'!$A$4,
IF(AND(J546&lt;='CBSA Walk Groupings'!$B$5,J546&gt;'CBSA Walk Groupings'!$B$4),'CBSA Walk Groupings'!$A$5,
IF(J546&gt;'CBSA Walk Groupings'!$B$5,'CBSA Walk Groupings'!$A$6,"")))))</f>
        <v>2</v>
      </c>
      <c r="M546" s="72">
        <v>8</v>
      </c>
      <c r="N546" s="72">
        <v>40</v>
      </c>
    </row>
    <row r="547" spans="1:14" x14ac:dyDescent="0.25">
      <c r="A547" t="str">
        <f t="shared" si="8"/>
        <v>El Paso MPO_2013</v>
      </c>
      <c r="B547" t="s">
        <v>240</v>
      </c>
      <c r="C547" s="49" t="s">
        <v>93</v>
      </c>
      <c r="D547">
        <v>2013</v>
      </c>
      <c r="E547" s="45">
        <v>846318.75324972125</v>
      </c>
      <c r="F547" s="50">
        <v>338845.01364211226</v>
      </c>
      <c r="G547" s="46">
        <v>395.870228138671</v>
      </c>
      <c r="H547" s="46">
        <v>7555.761217758065</v>
      </c>
      <c r="I547" s="47">
        <v>0.1168292913280963</v>
      </c>
      <c r="J547" s="47">
        <v>2.2298575789987725</v>
      </c>
      <c r="K547" s="48">
        <f>IF(I547&lt;='CBSA Bike Groupings'!$B$2,'CBSA Bike Groupings'!$A$2,
IF(AND(I547&lt;='CBSA Bike Groupings'!$B$3,I547&gt;'CBSA Bike Groupings'!$B$2),'CBSA Bike Groupings'!$A$3,
IF(AND(I547&lt;='CBSA Bike Groupings'!$B$4,I547&gt;'CBSA Bike Groupings'!$B$3),'CBSA Bike Groupings'!$A$4,
IF(AND(I547&lt;='CBSA Bike Groupings'!$B$5,I547&gt;'CBSA Bike Groupings'!$B$4),'CBSA Bike Groupings'!$A$5,
IF(I547&gt;'CBSA Bike Groupings'!$B$5,'CBSA Bike Groupings'!$A$6,"")))))</f>
        <v>1</v>
      </c>
      <c r="L547" s="48">
        <f>IF(J547&lt;='CBSA Walk Groupings'!$B$2,'CBSA Walk Groupings'!$A$2,
IF(AND(J547&lt;='CBSA Walk Groupings'!$B$3,J547&gt;'CBSA Walk Groupings'!$B$2),'CBSA Walk Groupings'!$A$3,
IF(AND(J547&lt;='CBSA Walk Groupings'!$B$4,J547&gt;'CBSA Walk Groupings'!$B$3),'CBSA Walk Groupings'!$A$4,
IF(AND(J547&lt;='CBSA Walk Groupings'!$B$5,J547&gt;'CBSA Walk Groupings'!$B$4),'CBSA Walk Groupings'!$A$5,
IF(J547&gt;'CBSA Walk Groupings'!$B$5,'CBSA Walk Groupings'!$A$6,"")))))</f>
        <v>3</v>
      </c>
      <c r="M547" s="72">
        <v>2</v>
      </c>
      <c r="N547" s="72">
        <v>14</v>
      </c>
    </row>
    <row r="548" spans="1:14" x14ac:dyDescent="0.25">
      <c r="A548" t="str">
        <f t="shared" si="8"/>
        <v>El Paso MPO_2014</v>
      </c>
      <c r="B548" t="s">
        <v>240</v>
      </c>
      <c r="C548" s="49" t="s">
        <v>93</v>
      </c>
      <c r="D548">
        <v>2014</v>
      </c>
      <c r="E548" s="45">
        <v>858341.13818089641</v>
      </c>
      <c r="F548" s="50">
        <v>344103.58434975526</v>
      </c>
      <c r="G548" s="46">
        <v>433.75516488722201</v>
      </c>
      <c r="H548" s="46">
        <v>7294.4853050388738</v>
      </c>
      <c r="I548" s="47">
        <v>0.12605366076231939</v>
      </c>
      <c r="J548" s="47">
        <v>2.1198515902771247</v>
      </c>
      <c r="K548" s="48">
        <f>IF(I548&lt;='CBSA Bike Groupings'!$B$2,'CBSA Bike Groupings'!$A$2,
IF(AND(I548&lt;='CBSA Bike Groupings'!$B$3,I548&gt;'CBSA Bike Groupings'!$B$2),'CBSA Bike Groupings'!$A$3,
IF(AND(I548&lt;='CBSA Bike Groupings'!$B$4,I548&gt;'CBSA Bike Groupings'!$B$3),'CBSA Bike Groupings'!$A$4,
IF(AND(I548&lt;='CBSA Bike Groupings'!$B$5,I548&gt;'CBSA Bike Groupings'!$B$4),'CBSA Bike Groupings'!$A$5,
IF(I548&gt;'CBSA Bike Groupings'!$B$5,'CBSA Bike Groupings'!$A$6,"")))))</f>
        <v>1</v>
      </c>
      <c r="L548" s="48">
        <f>IF(J548&lt;='CBSA Walk Groupings'!$B$2,'CBSA Walk Groupings'!$A$2,
IF(AND(J548&lt;='CBSA Walk Groupings'!$B$3,J548&gt;'CBSA Walk Groupings'!$B$2),'CBSA Walk Groupings'!$A$3,
IF(AND(J548&lt;='CBSA Walk Groupings'!$B$4,J548&gt;'CBSA Walk Groupings'!$B$3),'CBSA Walk Groupings'!$A$4,
IF(AND(J548&lt;='CBSA Walk Groupings'!$B$5,J548&gt;'CBSA Walk Groupings'!$B$4),'CBSA Walk Groupings'!$A$5,
IF(J548&gt;'CBSA Walk Groupings'!$B$5,'CBSA Walk Groupings'!$A$6,"")))))</f>
        <v>3</v>
      </c>
      <c r="M548" s="72">
        <v>0</v>
      </c>
      <c r="N548" s="72">
        <v>20</v>
      </c>
    </row>
    <row r="549" spans="1:14" x14ac:dyDescent="0.25">
      <c r="A549" t="str">
        <f t="shared" si="8"/>
        <v>El Paso MPO_2015</v>
      </c>
      <c r="B549" t="s">
        <v>240</v>
      </c>
      <c r="C549" s="49" t="s">
        <v>93</v>
      </c>
      <c r="D549">
        <v>2015</v>
      </c>
      <c r="E549" s="45">
        <v>866527.81296101736</v>
      </c>
      <c r="F549" s="50">
        <v>352576.6617826969</v>
      </c>
      <c r="G549" s="46">
        <v>555.67761435401087</v>
      </c>
      <c r="H549" s="46">
        <v>7959.7877847573363</v>
      </c>
      <c r="I549" s="47">
        <v>0.15760476361208811</v>
      </c>
      <c r="J549" s="47">
        <v>2.2576048410326099</v>
      </c>
      <c r="K549" s="48">
        <f>IF(I549&lt;='CBSA Bike Groupings'!$B$2,'CBSA Bike Groupings'!$A$2,
IF(AND(I549&lt;='CBSA Bike Groupings'!$B$3,I549&gt;'CBSA Bike Groupings'!$B$2),'CBSA Bike Groupings'!$A$3,
IF(AND(I549&lt;='CBSA Bike Groupings'!$B$4,I549&gt;'CBSA Bike Groupings'!$B$3),'CBSA Bike Groupings'!$A$4,
IF(AND(I549&lt;='CBSA Bike Groupings'!$B$5,I549&gt;'CBSA Bike Groupings'!$B$4),'CBSA Bike Groupings'!$A$5,
IF(I549&gt;'CBSA Bike Groupings'!$B$5,'CBSA Bike Groupings'!$A$6,"")))))</f>
        <v>1</v>
      </c>
      <c r="L549" s="48">
        <f>IF(J549&lt;='CBSA Walk Groupings'!$B$2,'CBSA Walk Groupings'!$A$2,
IF(AND(J549&lt;='CBSA Walk Groupings'!$B$3,J549&gt;'CBSA Walk Groupings'!$B$2),'CBSA Walk Groupings'!$A$3,
IF(AND(J549&lt;='CBSA Walk Groupings'!$B$4,J549&gt;'CBSA Walk Groupings'!$B$3),'CBSA Walk Groupings'!$A$4,
IF(AND(J549&lt;='CBSA Walk Groupings'!$B$5,J549&gt;'CBSA Walk Groupings'!$B$4),'CBSA Walk Groupings'!$A$5,
IF(J549&gt;'CBSA Walk Groupings'!$B$5,'CBSA Walk Groupings'!$A$6,"")))))</f>
        <v>3</v>
      </c>
      <c r="M549" s="72">
        <v>0</v>
      </c>
      <c r="N549" s="72">
        <v>12</v>
      </c>
    </row>
    <row r="550" spans="1:14" x14ac:dyDescent="0.25">
      <c r="A550" t="str">
        <f t="shared" si="8"/>
        <v>El Paso MPO_2016</v>
      </c>
      <c r="B550" t="s">
        <v>240</v>
      </c>
      <c r="C550" s="49" t="s">
        <v>93</v>
      </c>
      <c r="D550">
        <v>2016</v>
      </c>
      <c r="E550" s="45">
        <v>868476.11373150267</v>
      </c>
      <c r="F550" s="50">
        <v>358566.98280652059</v>
      </c>
      <c r="G550" s="46">
        <v>725.37064554204846</v>
      </c>
      <c r="H550" s="46">
        <v>7336.161800818918</v>
      </c>
      <c r="I550" s="47">
        <v>0.20229711053274857</v>
      </c>
      <c r="J550" s="47">
        <v>2.0459669050949518</v>
      </c>
      <c r="K550" s="48">
        <f>IF(I550&lt;='CBSA Bike Groupings'!$B$2,'CBSA Bike Groupings'!$A$2,
IF(AND(I550&lt;='CBSA Bike Groupings'!$B$3,I550&gt;'CBSA Bike Groupings'!$B$2),'CBSA Bike Groupings'!$A$3,
IF(AND(I550&lt;='CBSA Bike Groupings'!$B$4,I550&gt;'CBSA Bike Groupings'!$B$3),'CBSA Bike Groupings'!$A$4,
IF(AND(I550&lt;='CBSA Bike Groupings'!$B$5,I550&gt;'CBSA Bike Groupings'!$B$4),'CBSA Bike Groupings'!$A$5,
IF(I550&gt;'CBSA Bike Groupings'!$B$5,'CBSA Bike Groupings'!$A$6,"")))))</f>
        <v>1</v>
      </c>
      <c r="L550" s="48">
        <f>IF(J550&lt;='CBSA Walk Groupings'!$B$2,'CBSA Walk Groupings'!$A$2,
IF(AND(J550&lt;='CBSA Walk Groupings'!$B$3,J550&gt;'CBSA Walk Groupings'!$B$2),'CBSA Walk Groupings'!$A$3,
IF(AND(J550&lt;='CBSA Walk Groupings'!$B$4,J550&gt;'CBSA Walk Groupings'!$B$3),'CBSA Walk Groupings'!$A$4,
IF(AND(J550&lt;='CBSA Walk Groupings'!$B$5,J550&gt;'CBSA Walk Groupings'!$B$4),'CBSA Walk Groupings'!$A$5,
IF(J550&gt;'CBSA Walk Groupings'!$B$5,'CBSA Walk Groupings'!$A$6,"")))))</f>
        <v>3</v>
      </c>
      <c r="M550" s="72">
        <v>1</v>
      </c>
      <c r="N550" s="72">
        <v>27</v>
      </c>
    </row>
    <row r="551" spans="1:14" x14ac:dyDescent="0.25">
      <c r="A551" t="str">
        <f t="shared" si="8"/>
        <v>El Paso MPO_2017</v>
      </c>
      <c r="B551" t="s">
        <v>240</v>
      </c>
      <c r="C551" s="49" t="s">
        <v>93</v>
      </c>
      <c r="D551">
        <v>2017</v>
      </c>
      <c r="E551" s="45">
        <v>869815</v>
      </c>
      <c r="F551" s="50">
        <v>364760</v>
      </c>
      <c r="G551" s="46">
        <v>704</v>
      </c>
      <c r="H551" s="46">
        <v>7079</v>
      </c>
      <c r="I551" s="47">
        <f>(G551/$F551)*100</f>
        <v>0.19300361881785283</v>
      </c>
      <c r="J551" s="47">
        <f>(H551/$F551)*100</f>
        <v>1.940728150016449</v>
      </c>
      <c r="K551" s="48">
        <f>IF(I551&lt;='CBSA Bike Groupings'!$B$2,'CBSA Bike Groupings'!$A$2,
IF(AND(I551&lt;='CBSA Bike Groupings'!$B$3,I551&gt;'CBSA Bike Groupings'!$B$2),'CBSA Bike Groupings'!$A$3,
IF(AND(I551&lt;='CBSA Bike Groupings'!$B$4,I551&gt;'CBSA Bike Groupings'!$B$3),'CBSA Bike Groupings'!$A$4,
IF(AND(I551&lt;='CBSA Bike Groupings'!$B$5,I551&gt;'CBSA Bike Groupings'!$B$4),'CBSA Bike Groupings'!$A$5,
IF(I551&gt;'CBSA Bike Groupings'!$B$5,'CBSA Bike Groupings'!$A$6,"")))))</f>
        <v>1</v>
      </c>
      <c r="L551" s="48">
        <f>IF(J551&lt;='CBSA Walk Groupings'!$B$2,'CBSA Walk Groupings'!$A$2,
IF(AND(J551&lt;='CBSA Walk Groupings'!$B$3,J551&gt;'CBSA Walk Groupings'!$B$2),'CBSA Walk Groupings'!$A$3,
IF(AND(J551&lt;='CBSA Walk Groupings'!$B$4,J551&gt;'CBSA Walk Groupings'!$B$3),'CBSA Walk Groupings'!$A$4,
IF(AND(J551&lt;='CBSA Walk Groupings'!$B$5,J551&gt;'CBSA Walk Groupings'!$B$4),'CBSA Walk Groupings'!$A$5,
IF(J551&gt;'CBSA Walk Groupings'!$B$5,'CBSA Walk Groupings'!$A$6,"")))))</f>
        <v>3</v>
      </c>
      <c r="M551" s="72">
        <v>1</v>
      </c>
      <c r="N551" s="72">
        <v>17</v>
      </c>
    </row>
    <row r="552" spans="1:14" x14ac:dyDescent="0.25">
      <c r="A552" t="str">
        <f t="shared" si="8"/>
        <v>Elmira-Chemung Transportation Council_2013</v>
      </c>
      <c r="B552" t="s">
        <v>241</v>
      </c>
      <c r="C552" s="49" t="s">
        <v>97</v>
      </c>
      <c r="D552">
        <v>2013</v>
      </c>
      <c r="E552" s="45">
        <v>88875.385021043461</v>
      </c>
      <c r="F552" s="50">
        <v>38314.626990811419</v>
      </c>
      <c r="G552" s="46">
        <v>162.00156243127287</v>
      </c>
      <c r="H552" s="46">
        <v>1350.0128031531453</v>
      </c>
      <c r="I552" s="47">
        <v>0.42281910370711412</v>
      </c>
      <c r="J552" s="47">
        <v>3.5234919642488078</v>
      </c>
      <c r="K552" s="48">
        <f>IF(I552&lt;='CBSA Bike Groupings'!$B$2,'CBSA Bike Groupings'!$A$2,
IF(AND(I552&lt;='CBSA Bike Groupings'!$B$3,I552&gt;'CBSA Bike Groupings'!$B$2),'CBSA Bike Groupings'!$A$3,
IF(AND(I552&lt;='CBSA Bike Groupings'!$B$4,I552&gt;'CBSA Bike Groupings'!$B$3),'CBSA Bike Groupings'!$A$4,
IF(AND(I552&lt;='CBSA Bike Groupings'!$B$5,I552&gt;'CBSA Bike Groupings'!$B$4),'CBSA Bike Groupings'!$A$5,
IF(I552&gt;'CBSA Bike Groupings'!$B$5,'CBSA Bike Groupings'!$A$6,"")))))</f>
        <v>3</v>
      </c>
      <c r="L552" s="48">
        <f>IF(J552&lt;='CBSA Walk Groupings'!$B$2,'CBSA Walk Groupings'!$A$2,
IF(AND(J552&lt;='CBSA Walk Groupings'!$B$3,J552&gt;'CBSA Walk Groupings'!$B$2),'CBSA Walk Groupings'!$A$3,
IF(AND(J552&lt;='CBSA Walk Groupings'!$B$4,J552&gt;'CBSA Walk Groupings'!$B$3),'CBSA Walk Groupings'!$A$4,
IF(AND(J552&lt;='CBSA Walk Groupings'!$B$5,J552&gt;'CBSA Walk Groupings'!$B$4),'CBSA Walk Groupings'!$A$5,
IF(J552&gt;'CBSA Walk Groupings'!$B$5,'CBSA Walk Groupings'!$A$6,"")))))</f>
        <v>5</v>
      </c>
      <c r="M552" s="72">
        <v>0</v>
      </c>
      <c r="N552" s="72">
        <v>0</v>
      </c>
    </row>
    <row r="553" spans="1:14" x14ac:dyDescent="0.25">
      <c r="A553" t="str">
        <f t="shared" si="8"/>
        <v>Elmira-Chemung Transportation Council_2014</v>
      </c>
      <c r="B553" t="s">
        <v>241</v>
      </c>
      <c r="C553" s="49" t="s">
        <v>97</v>
      </c>
      <c r="D553">
        <v>2014</v>
      </c>
      <c r="E553" s="45">
        <v>88680.414025896171</v>
      </c>
      <c r="F553" s="50">
        <v>38068.655946888925</v>
      </c>
      <c r="G553" s="46">
        <v>124.00009297012262</v>
      </c>
      <c r="H553" s="46">
        <v>1260.0129877541303</v>
      </c>
      <c r="I553" s="47">
        <v>0.32572753065703192</v>
      </c>
      <c r="J553" s="47">
        <v>3.3098436401642966</v>
      </c>
      <c r="K553" s="48">
        <f>IF(I553&lt;='CBSA Bike Groupings'!$B$2,'CBSA Bike Groupings'!$A$2,
IF(AND(I553&lt;='CBSA Bike Groupings'!$B$3,I553&gt;'CBSA Bike Groupings'!$B$2),'CBSA Bike Groupings'!$A$3,
IF(AND(I553&lt;='CBSA Bike Groupings'!$B$4,I553&gt;'CBSA Bike Groupings'!$B$3),'CBSA Bike Groupings'!$A$4,
IF(AND(I553&lt;='CBSA Bike Groupings'!$B$5,I553&gt;'CBSA Bike Groupings'!$B$4),'CBSA Bike Groupings'!$A$5,
IF(I553&gt;'CBSA Bike Groupings'!$B$5,'CBSA Bike Groupings'!$A$6,"")))))</f>
        <v>2</v>
      </c>
      <c r="L553" s="48">
        <f>IF(J553&lt;='CBSA Walk Groupings'!$B$2,'CBSA Walk Groupings'!$A$2,
IF(AND(J553&lt;='CBSA Walk Groupings'!$B$3,J553&gt;'CBSA Walk Groupings'!$B$2),'CBSA Walk Groupings'!$A$3,
IF(AND(J553&lt;='CBSA Walk Groupings'!$B$4,J553&gt;'CBSA Walk Groupings'!$B$3),'CBSA Walk Groupings'!$A$4,
IF(AND(J553&lt;='CBSA Walk Groupings'!$B$5,J553&gt;'CBSA Walk Groupings'!$B$4),'CBSA Walk Groupings'!$A$5,
IF(J553&gt;'CBSA Walk Groupings'!$B$5,'CBSA Walk Groupings'!$A$6,"")))))</f>
        <v>5</v>
      </c>
      <c r="M553" s="72">
        <v>1</v>
      </c>
      <c r="N553" s="72">
        <v>0</v>
      </c>
    </row>
    <row r="554" spans="1:14" x14ac:dyDescent="0.25">
      <c r="A554" t="str">
        <f t="shared" si="8"/>
        <v>Elmira-Chemung Transportation Council_2015</v>
      </c>
      <c r="B554" t="s">
        <v>241</v>
      </c>
      <c r="C554" s="49" t="s">
        <v>97</v>
      </c>
      <c r="D554">
        <v>2015</v>
      </c>
      <c r="E554" s="45">
        <v>88266.439619598197</v>
      </c>
      <c r="F554" s="50">
        <v>37608.654720866347</v>
      </c>
      <c r="G554" s="46">
        <v>83.000517553161373</v>
      </c>
      <c r="H554" s="46">
        <v>1253.0000975720241</v>
      </c>
      <c r="I554" s="47">
        <v>0.220695257964413</v>
      </c>
      <c r="J554" s="47">
        <v>3.3316801860419223</v>
      </c>
      <c r="K554" s="48">
        <f>IF(I554&lt;='CBSA Bike Groupings'!$B$2,'CBSA Bike Groupings'!$A$2,
IF(AND(I554&lt;='CBSA Bike Groupings'!$B$3,I554&gt;'CBSA Bike Groupings'!$B$2),'CBSA Bike Groupings'!$A$3,
IF(AND(I554&lt;='CBSA Bike Groupings'!$B$4,I554&gt;'CBSA Bike Groupings'!$B$3),'CBSA Bike Groupings'!$A$4,
IF(AND(I554&lt;='CBSA Bike Groupings'!$B$5,I554&gt;'CBSA Bike Groupings'!$B$4),'CBSA Bike Groupings'!$A$5,
IF(I554&gt;'CBSA Bike Groupings'!$B$5,'CBSA Bike Groupings'!$A$6,"")))))</f>
        <v>1</v>
      </c>
      <c r="L554" s="48">
        <f>IF(J554&lt;='CBSA Walk Groupings'!$B$2,'CBSA Walk Groupings'!$A$2,
IF(AND(J554&lt;='CBSA Walk Groupings'!$B$3,J554&gt;'CBSA Walk Groupings'!$B$2),'CBSA Walk Groupings'!$A$3,
IF(AND(J554&lt;='CBSA Walk Groupings'!$B$4,J554&gt;'CBSA Walk Groupings'!$B$3),'CBSA Walk Groupings'!$A$4,
IF(AND(J554&lt;='CBSA Walk Groupings'!$B$5,J554&gt;'CBSA Walk Groupings'!$B$4),'CBSA Walk Groupings'!$A$5,
IF(J554&gt;'CBSA Walk Groupings'!$B$5,'CBSA Walk Groupings'!$A$6,"")))))</f>
        <v>5</v>
      </c>
      <c r="M554" s="72">
        <v>0</v>
      </c>
      <c r="N554" s="72">
        <v>1</v>
      </c>
    </row>
    <row r="555" spans="1:14" x14ac:dyDescent="0.25">
      <c r="A555" t="str">
        <f t="shared" si="8"/>
        <v>Elmira-Chemung Transportation Council_2016</v>
      </c>
      <c r="B555" t="s">
        <v>241</v>
      </c>
      <c r="C555" s="49" t="s">
        <v>97</v>
      </c>
      <c r="D555">
        <v>2016</v>
      </c>
      <c r="E555" s="45">
        <v>87741.527073663427</v>
      </c>
      <c r="F555" s="50">
        <v>37385.735980668214</v>
      </c>
      <c r="G555" s="46">
        <v>103.00052535625507</v>
      </c>
      <c r="H555" s="46">
        <v>1140.9999464501495</v>
      </c>
      <c r="I555" s="47">
        <v>0.27550755028472784</v>
      </c>
      <c r="J555" s="47">
        <v>3.0519659878841199</v>
      </c>
      <c r="K555" s="48">
        <f>IF(I555&lt;='CBSA Bike Groupings'!$B$2,'CBSA Bike Groupings'!$A$2,
IF(AND(I555&lt;='CBSA Bike Groupings'!$B$3,I555&gt;'CBSA Bike Groupings'!$B$2),'CBSA Bike Groupings'!$A$3,
IF(AND(I555&lt;='CBSA Bike Groupings'!$B$4,I555&gt;'CBSA Bike Groupings'!$B$3),'CBSA Bike Groupings'!$A$4,
IF(AND(I555&lt;='CBSA Bike Groupings'!$B$5,I555&gt;'CBSA Bike Groupings'!$B$4),'CBSA Bike Groupings'!$A$5,
IF(I555&gt;'CBSA Bike Groupings'!$B$5,'CBSA Bike Groupings'!$A$6,"")))))</f>
        <v>2</v>
      </c>
      <c r="L555" s="48">
        <f>IF(J555&lt;='CBSA Walk Groupings'!$B$2,'CBSA Walk Groupings'!$A$2,
IF(AND(J555&lt;='CBSA Walk Groupings'!$B$3,J555&gt;'CBSA Walk Groupings'!$B$2),'CBSA Walk Groupings'!$A$3,
IF(AND(J555&lt;='CBSA Walk Groupings'!$B$4,J555&gt;'CBSA Walk Groupings'!$B$3),'CBSA Walk Groupings'!$A$4,
IF(AND(J555&lt;='CBSA Walk Groupings'!$B$5,J555&gt;'CBSA Walk Groupings'!$B$4),'CBSA Walk Groupings'!$A$5,
IF(J555&gt;'CBSA Walk Groupings'!$B$5,'CBSA Walk Groupings'!$A$6,"")))))</f>
        <v>4</v>
      </c>
      <c r="M555" s="72">
        <v>0</v>
      </c>
      <c r="N555" s="72">
        <v>0</v>
      </c>
    </row>
    <row r="556" spans="1:14" x14ac:dyDescent="0.25">
      <c r="A556" t="str">
        <f t="shared" si="8"/>
        <v>Elmira-Chemung Transportation Council_2017</v>
      </c>
      <c r="B556" t="s">
        <v>241</v>
      </c>
      <c r="C556" s="49" t="s">
        <v>97</v>
      </c>
      <c r="D556">
        <v>2017</v>
      </c>
      <c r="E556" s="45">
        <v>86882</v>
      </c>
      <c r="F556" s="50">
        <v>37087</v>
      </c>
      <c r="G556" s="46">
        <v>107</v>
      </c>
      <c r="H556" s="46">
        <v>1186</v>
      </c>
      <c r="I556" s="47">
        <f>(G556/$F556)*100</f>
        <v>0.28851079893224041</v>
      </c>
      <c r="J556" s="47">
        <f>(H556/$F556)*100</f>
        <v>3.1978860517162344</v>
      </c>
      <c r="K556" s="48">
        <f>IF(I556&lt;='CBSA Bike Groupings'!$B$2,'CBSA Bike Groupings'!$A$2,
IF(AND(I556&lt;='CBSA Bike Groupings'!$B$3,I556&gt;'CBSA Bike Groupings'!$B$2),'CBSA Bike Groupings'!$A$3,
IF(AND(I556&lt;='CBSA Bike Groupings'!$B$4,I556&gt;'CBSA Bike Groupings'!$B$3),'CBSA Bike Groupings'!$A$4,
IF(AND(I556&lt;='CBSA Bike Groupings'!$B$5,I556&gt;'CBSA Bike Groupings'!$B$4),'CBSA Bike Groupings'!$A$5,
IF(I556&gt;'CBSA Bike Groupings'!$B$5,'CBSA Bike Groupings'!$A$6,"")))))</f>
        <v>2</v>
      </c>
      <c r="L556" s="48">
        <f>IF(J556&lt;='CBSA Walk Groupings'!$B$2,'CBSA Walk Groupings'!$A$2,
IF(AND(J556&lt;='CBSA Walk Groupings'!$B$3,J556&gt;'CBSA Walk Groupings'!$B$2),'CBSA Walk Groupings'!$A$3,
IF(AND(J556&lt;='CBSA Walk Groupings'!$B$4,J556&gt;'CBSA Walk Groupings'!$B$3),'CBSA Walk Groupings'!$A$4,
IF(AND(J556&lt;='CBSA Walk Groupings'!$B$5,J556&gt;'CBSA Walk Groupings'!$B$4),'CBSA Walk Groupings'!$A$5,
IF(J556&gt;'CBSA Walk Groupings'!$B$5,'CBSA Walk Groupings'!$A$6,"")))))</f>
        <v>5</v>
      </c>
      <c r="M556" s="72">
        <v>0</v>
      </c>
      <c r="N556" s="72">
        <v>1</v>
      </c>
    </row>
    <row r="557" spans="1:14" x14ac:dyDescent="0.25">
      <c r="A557" t="str">
        <f t="shared" si="8"/>
        <v>Erie MPO_2013</v>
      </c>
      <c r="B557" t="s">
        <v>242</v>
      </c>
      <c r="C557" s="49" t="s">
        <v>95</v>
      </c>
      <c r="D557">
        <v>2013</v>
      </c>
      <c r="E557" s="45">
        <v>273997.63801186916</v>
      </c>
      <c r="F557" s="50">
        <v>122615.87712925753</v>
      </c>
      <c r="G557" s="46">
        <v>262.76086010006662</v>
      </c>
      <c r="H557" s="46">
        <v>4804.7109449632444</v>
      </c>
      <c r="I557" s="47">
        <v>0.21429595110515173</v>
      </c>
      <c r="J557" s="47">
        <v>3.9185063610467674</v>
      </c>
      <c r="K557" s="48">
        <f>IF(I557&lt;='CBSA Bike Groupings'!$B$2,'CBSA Bike Groupings'!$A$2,
IF(AND(I557&lt;='CBSA Bike Groupings'!$B$3,I557&gt;'CBSA Bike Groupings'!$B$2),'CBSA Bike Groupings'!$A$3,
IF(AND(I557&lt;='CBSA Bike Groupings'!$B$4,I557&gt;'CBSA Bike Groupings'!$B$3),'CBSA Bike Groupings'!$A$4,
IF(AND(I557&lt;='CBSA Bike Groupings'!$B$5,I557&gt;'CBSA Bike Groupings'!$B$4),'CBSA Bike Groupings'!$A$5,
IF(I557&gt;'CBSA Bike Groupings'!$B$5,'CBSA Bike Groupings'!$A$6,"")))))</f>
        <v>1</v>
      </c>
      <c r="L557" s="48">
        <f>IF(J557&lt;='CBSA Walk Groupings'!$B$2,'CBSA Walk Groupings'!$A$2,
IF(AND(J557&lt;='CBSA Walk Groupings'!$B$3,J557&gt;'CBSA Walk Groupings'!$B$2),'CBSA Walk Groupings'!$A$3,
IF(AND(J557&lt;='CBSA Walk Groupings'!$B$4,J557&gt;'CBSA Walk Groupings'!$B$3),'CBSA Walk Groupings'!$A$4,
IF(AND(J557&lt;='CBSA Walk Groupings'!$B$5,J557&gt;'CBSA Walk Groupings'!$B$4),'CBSA Walk Groupings'!$A$5,
IF(J557&gt;'CBSA Walk Groupings'!$B$5,'CBSA Walk Groupings'!$A$6,"")))))</f>
        <v>5</v>
      </c>
      <c r="M557" s="72">
        <v>1</v>
      </c>
      <c r="N557" s="72">
        <v>4</v>
      </c>
    </row>
    <row r="558" spans="1:14" x14ac:dyDescent="0.25">
      <c r="A558" t="str">
        <f t="shared" si="8"/>
        <v>Erie MPO_2014</v>
      </c>
      <c r="B558" t="s">
        <v>242</v>
      </c>
      <c r="C558" s="49" t="s">
        <v>95</v>
      </c>
      <c r="D558">
        <v>2014</v>
      </c>
      <c r="E558" s="45">
        <v>273519.36535692046</v>
      </c>
      <c r="F558" s="50">
        <v>122706.18743410122</v>
      </c>
      <c r="G558" s="46">
        <v>313.95780352025332</v>
      </c>
      <c r="H558" s="46">
        <v>5077.7998893716003</v>
      </c>
      <c r="I558" s="47">
        <v>0.25586142808720458</v>
      </c>
      <c r="J558" s="47">
        <v>4.1381775406383712</v>
      </c>
      <c r="K558" s="48">
        <f>IF(I558&lt;='CBSA Bike Groupings'!$B$2,'CBSA Bike Groupings'!$A$2,
IF(AND(I558&lt;='CBSA Bike Groupings'!$B$3,I558&gt;'CBSA Bike Groupings'!$B$2),'CBSA Bike Groupings'!$A$3,
IF(AND(I558&lt;='CBSA Bike Groupings'!$B$4,I558&gt;'CBSA Bike Groupings'!$B$3),'CBSA Bike Groupings'!$A$4,
IF(AND(I558&lt;='CBSA Bike Groupings'!$B$5,I558&gt;'CBSA Bike Groupings'!$B$4),'CBSA Bike Groupings'!$A$5,
IF(I558&gt;'CBSA Bike Groupings'!$B$5,'CBSA Bike Groupings'!$A$6,"")))))</f>
        <v>2</v>
      </c>
      <c r="L558" s="48">
        <f>IF(J558&lt;='CBSA Walk Groupings'!$B$2,'CBSA Walk Groupings'!$A$2,
IF(AND(J558&lt;='CBSA Walk Groupings'!$B$3,J558&gt;'CBSA Walk Groupings'!$B$2),'CBSA Walk Groupings'!$A$3,
IF(AND(J558&lt;='CBSA Walk Groupings'!$B$4,J558&gt;'CBSA Walk Groupings'!$B$3),'CBSA Walk Groupings'!$A$4,
IF(AND(J558&lt;='CBSA Walk Groupings'!$B$5,J558&gt;'CBSA Walk Groupings'!$B$4),'CBSA Walk Groupings'!$A$5,
IF(J558&gt;'CBSA Walk Groupings'!$B$5,'CBSA Walk Groupings'!$A$6,"")))))</f>
        <v>5</v>
      </c>
      <c r="M558" s="72">
        <v>0</v>
      </c>
      <c r="N558" s="72">
        <v>3</v>
      </c>
    </row>
    <row r="559" spans="1:14" x14ac:dyDescent="0.25">
      <c r="A559" t="str">
        <f t="shared" si="8"/>
        <v>Erie MPO_2015</v>
      </c>
      <c r="B559" t="s">
        <v>242</v>
      </c>
      <c r="C559" s="49" t="s">
        <v>95</v>
      </c>
      <c r="D559">
        <v>2015</v>
      </c>
      <c r="E559" s="45">
        <v>273237.70605986047</v>
      </c>
      <c r="F559" s="50">
        <v>123408.61706989618</v>
      </c>
      <c r="G559" s="46">
        <v>473.5084308753091</v>
      </c>
      <c r="H559" s="46">
        <v>5338.1495602148871</v>
      </c>
      <c r="I559" s="47">
        <v>0.38369154611555478</v>
      </c>
      <c r="J559" s="47">
        <v>4.3255889961002199</v>
      </c>
      <c r="K559" s="48">
        <f>IF(I559&lt;='CBSA Bike Groupings'!$B$2,'CBSA Bike Groupings'!$A$2,
IF(AND(I559&lt;='CBSA Bike Groupings'!$B$3,I559&gt;'CBSA Bike Groupings'!$B$2),'CBSA Bike Groupings'!$A$3,
IF(AND(I559&lt;='CBSA Bike Groupings'!$B$4,I559&gt;'CBSA Bike Groupings'!$B$3),'CBSA Bike Groupings'!$A$4,
IF(AND(I559&lt;='CBSA Bike Groupings'!$B$5,I559&gt;'CBSA Bike Groupings'!$B$4),'CBSA Bike Groupings'!$A$5,
IF(I559&gt;'CBSA Bike Groupings'!$B$5,'CBSA Bike Groupings'!$A$6,"")))))</f>
        <v>3</v>
      </c>
      <c r="L559" s="48">
        <f>IF(J559&lt;='CBSA Walk Groupings'!$B$2,'CBSA Walk Groupings'!$A$2,
IF(AND(J559&lt;='CBSA Walk Groupings'!$B$3,J559&gt;'CBSA Walk Groupings'!$B$2),'CBSA Walk Groupings'!$A$3,
IF(AND(J559&lt;='CBSA Walk Groupings'!$B$4,J559&gt;'CBSA Walk Groupings'!$B$3),'CBSA Walk Groupings'!$A$4,
IF(AND(J559&lt;='CBSA Walk Groupings'!$B$5,J559&gt;'CBSA Walk Groupings'!$B$4),'CBSA Walk Groupings'!$A$5,
IF(J559&gt;'CBSA Walk Groupings'!$B$5,'CBSA Walk Groupings'!$A$6,"")))))</f>
        <v>5</v>
      </c>
      <c r="M559" s="72">
        <v>0</v>
      </c>
      <c r="N559" s="72">
        <v>5</v>
      </c>
    </row>
    <row r="560" spans="1:14" x14ac:dyDescent="0.25">
      <c r="A560" t="str">
        <f t="shared" si="8"/>
        <v>Erie MPO_2016</v>
      </c>
      <c r="B560" t="s">
        <v>242</v>
      </c>
      <c r="C560" s="49" t="s">
        <v>95</v>
      </c>
      <c r="D560">
        <v>2016</v>
      </c>
      <c r="E560" s="45">
        <v>272524.16250665422</v>
      </c>
      <c r="F560" s="50">
        <v>123151.99431342894</v>
      </c>
      <c r="G560" s="46">
        <v>424.64095821051842</v>
      </c>
      <c r="H560" s="46">
        <v>4920.698127628033</v>
      </c>
      <c r="I560" s="47">
        <v>0.34481046009679928</v>
      </c>
      <c r="J560" s="47">
        <v>3.9956300789612644</v>
      </c>
      <c r="K560" s="48">
        <f>IF(I560&lt;='CBSA Bike Groupings'!$B$2,'CBSA Bike Groupings'!$A$2,
IF(AND(I560&lt;='CBSA Bike Groupings'!$B$3,I560&gt;'CBSA Bike Groupings'!$B$2),'CBSA Bike Groupings'!$A$3,
IF(AND(I560&lt;='CBSA Bike Groupings'!$B$4,I560&gt;'CBSA Bike Groupings'!$B$3),'CBSA Bike Groupings'!$A$4,
IF(AND(I560&lt;='CBSA Bike Groupings'!$B$5,I560&gt;'CBSA Bike Groupings'!$B$4),'CBSA Bike Groupings'!$A$5,
IF(I560&gt;'CBSA Bike Groupings'!$B$5,'CBSA Bike Groupings'!$A$6,"")))))</f>
        <v>2</v>
      </c>
      <c r="L560" s="48">
        <f>IF(J560&lt;='CBSA Walk Groupings'!$B$2,'CBSA Walk Groupings'!$A$2,
IF(AND(J560&lt;='CBSA Walk Groupings'!$B$3,J560&gt;'CBSA Walk Groupings'!$B$2),'CBSA Walk Groupings'!$A$3,
IF(AND(J560&lt;='CBSA Walk Groupings'!$B$4,J560&gt;'CBSA Walk Groupings'!$B$3),'CBSA Walk Groupings'!$A$4,
IF(AND(J560&lt;='CBSA Walk Groupings'!$B$5,J560&gt;'CBSA Walk Groupings'!$B$4),'CBSA Walk Groupings'!$A$5,
IF(J560&gt;'CBSA Walk Groupings'!$B$5,'CBSA Walk Groupings'!$A$6,"")))))</f>
        <v>5</v>
      </c>
      <c r="M560" s="72">
        <v>1</v>
      </c>
      <c r="N560" s="72">
        <v>3</v>
      </c>
    </row>
    <row r="561" spans="1:14" x14ac:dyDescent="0.25">
      <c r="A561" t="str">
        <f t="shared" si="8"/>
        <v>Erie MPO_2017</v>
      </c>
      <c r="B561" t="s">
        <v>242</v>
      </c>
      <c r="C561" s="49" t="s">
        <v>95</v>
      </c>
      <c r="D561">
        <v>2017</v>
      </c>
      <c r="E561" s="45">
        <v>271208</v>
      </c>
      <c r="F561" s="50">
        <v>121946</v>
      </c>
      <c r="G561" s="46">
        <v>433</v>
      </c>
      <c r="H561" s="46">
        <v>4845</v>
      </c>
      <c r="I561" s="47">
        <f>(G561/$F561)*100</f>
        <v>0.35507519721844094</v>
      </c>
      <c r="J561" s="47">
        <f>(H561/$F561)*100</f>
        <v>3.9730700473980285</v>
      </c>
      <c r="K561" s="48">
        <f>IF(I561&lt;='CBSA Bike Groupings'!$B$2,'CBSA Bike Groupings'!$A$2,
IF(AND(I561&lt;='CBSA Bike Groupings'!$B$3,I561&gt;'CBSA Bike Groupings'!$B$2),'CBSA Bike Groupings'!$A$3,
IF(AND(I561&lt;='CBSA Bike Groupings'!$B$4,I561&gt;'CBSA Bike Groupings'!$B$3),'CBSA Bike Groupings'!$A$4,
IF(AND(I561&lt;='CBSA Bike Groupings'!$B$5,I561&gt;'CBSA Bike Groupings'!$B$4),'CBSA Bike Groupings'!$A$5,
IF(I561&gt;'CBSA Bike Groupings'!$B$5,'CBSA Bike Groupings'!$A$6,"")))))</f>
        <v>3</v>
      </c>
      <c r="L561" s="48">
        <f>IF(J561&lt;='CBSA Walk Groupings'!$B$2,'CBSA Walk Groupings'!$A$2,
IF(AND(J561&lt;='CBSA Walk Groupings'!$B$3,J561&gt;'CBSA Walk Groupings'!$B$2),'CBSA Walk Groupings'!$A$3,
IF(AND(J561&lt;='CBSA Walk Groupings'!$B$4,J561&gt;'CBSA Walk Groupings'!$B$3),'CBSA Walk Groupings'!$A$4,
IF(AND(J561&lt;='CBSA Walk Groupings'!$B$5,J561&gt;'CBSA Walk Groupings'!$B$4),'CBSA Walk Groupings'!$A$5,
IF(J561&gt;'CBSA Walk Groupings'!$B$5,'CBSA Walk Groupings'!$A$6,"")))))</f>
        <v>5</v>
      </c>
      <c r="M561" s="72">
        <v>0</v>
      </c>
      <c r="N561" s="72">
        <v>3</v>
      </c>
    </row>
    <row r="562" spans="1:14" x14ac:dyDescent="0.25">
      <c r="A562" t="str">
        <f t="shared" si="8"/>
        <v>Evansville MPO_2013</v>
      </c>
      <c r="B562" t="s">
        <v>243</v>
      </c>
      <c r="C562" s="49" t="s">
        <v>117</v>
      </c>
      <c r="D562">
        <v>2013</v>
      </c>
      <c r="E562" s="45">
        <v>287124.78301344765</v>
      </c>
      <c r="F562" s="50">
        <v>134008.15312544582</v>
      </c>
      <c r="G562" s="46">
        <v>493.97453846870633</v>
      </c>
      <c r="H562" s="46">
        <v>2132.4089261192303</v>
      </c>
      <c r="I562" s="47">
        <v>0.36861528716562031</v>
      </c>
      <c r="J562" s="47">
        <v>1.5912531263102103</v>
      </c>
      <c r="K562" s="48">
        <f>IF(I562&lt;='CBSA Bike Groupings'!$B$2,'CBSA Bike Groupings'!$A$2,
IF(AND(I562&lt;='CBSA Bike Groupings'!$B$3,I562&gt;'CBSA Bike Groupings'!$B$2),'CBSA Bike Groupings'!$A$3,
IF(AND(I562&lt;='CBSA Bike Groupings'!$B$4,I562&gt;'CBSA Bike Groupings'!$B$3),'CBSA Bike Groupings'!$A$4,
IF(AND(I562&lt;='CBSA Bike Groupings'!$B$5,I562&gt;'CBSA Bike Groupings'!$B$4),'CBSA Bike Groupings'!$A$5,
IF(I562&gt;'CBSA Bike Groupings'!$B$5,'CBSA Bike Groupings'!$A$6,"")))))</f>
        <v>3</v>
      </c>
      <c r="L562" s="48">
        <f>IF(J562&lt;='CBSA Walk Groupings'!$B$2,'CBSA Walk Groupings'!$A$2,
IF(AND(J562&lt;='CBSA Walk Groupings'!$B$3,J562&gt;'CBSA Walk Groupings'!$B$2),'CBSA Walk Groupings'!$A$3,
IF(AND(J562&lt;='CBSA Walk Groupings'!$B$4,J562&gt;'CBSA Walk Groupings'!$B$3),'CBSA Walk Groupings'!$A$4,
IF(AND(J562&lt;='CBSA Walk Groupings'!$B$5,J562&gt;'CBSA Walk Groupings'!$B$4),'CBSA Walk Groupings'!$A$5,
IF(J562&gt;'CBSA Walk Groupings'!$B$5,'CBSA Walk Groupings'!$A$6,"")))))</f>
        <v>2</v>
      </c>
      <c r="M562" s="72">
        <v>2</v>
      </c>
      <c r="N562" s="72">
        <v>3</v>
      </c>
    </row>
    <row r="563" spans="1:14" x14ac:dyDescent="0.25">
      <c r="A563" t="str">
        <f t="shared" si="8"/>
        <v>Evansville MPO_2014</v>
      </c>
      <c r="B563" t="s">
        <v>243</v>
      </c>
      <c r="C563" s="49" t="s">
        <v>117</v>
      </c>
      <c r="D563">
        <v>2014</v>
      </c>
      <c r="E563" s="45">
        <v>288230.05308593716</v>
      </c>
      <c r="F563" s="50">
        <v>134312.72043960626</v>
      </c>
      <c r="G563" s="46">
        <v>476.98531132918208</v>
      </c>
      <c r="H563" s="46">
        <v>2179.3389277048491</v>
      </c>
      <c r="I563" s="47">
        <v>0.3551304074312594</v>
      </c>
      <c r="J563" s="47">
        <v>1.6225856497968778</v>
      </c>
      <c r="K563" s="48">
        <f>IF(I563&lt;='CBSA Bike Groupings'!$B$2,'CBSA Bike Groupings'!$A$2,
IF(AND(I563&lt;='CBSA Bike Groupings'!$B$3,I563&gt;'CBSA Bike Groupings'!$B$2),'CBSA Bike Groupings'!$A$3,
IF(AND(I563&lt;='CBSA Bike Groupings'!$B$4,I563&gt;'CBSA Bike Groupings'!$B$3),'CBSA Bike Groupings'!$A$4,
IF(AND(I563&lt;='CBSA Bike Groupings'!$B$5,I563&gt;'CBSA Bike Groupings'!$B$4),'CBSA Bike Groupings'!$A$5,
IF(I563&gt;'CBSA Bike Groupings'!$B$5,'CBSA Bike Groupings'!$A$6,"")))))</f>
        <v>3</v>
      </c>
      <c r="L563" s="48">
        <f>IF(J563&lt;='CBSA Walk Groupings'!$B$2,'CBSA Walk Groupings'!$A$2,
IF(AND(J563&lt;='CBSA Walk Groupings'!$B$3,J563&gt;'CBSA Walk Groupings'!$B$2),'CBSA Walk Groupings'!$A$3,
IF(AND(J563&lt;='CBSA Walk Groupings'!$B$4,J563&gt;'CBSA Walk Groupings'!$B$3),'CBSA Walk Groupings'!$A$4,
IF(AND(J563&lt;='CBSA Walk Groupings'!$B$5,J563&gt;'CBSA Walk Groupings'!$B$4),'CBSA Walk Groupings'!$A$5,
IF(J563&gt;'CBSA Walk Groupings'!$B$5,'CBSA Walk Groupings'!$A$6,"")))))</f>
        <v>2</v>
      </c>
      <c r="M563" s="72">
        <v>0</v>
      </c>
      <c r="N563" s="72">
        <v>3</v>
      </c>
    </row>
    <row r="564" spans="1:14" x14ac:dyDescent="0.25">
      <c r="A564" t="str">
        <f t="shared" si="8"/>
        <v>Evansville MPO_2015</v>
      </c>
      <c r="B564" t="s">
        <v>243</v>
      </c>
      <c r="C564" s="49" t="s">
        <v>117</v>
      </c>
      <c r="D564">
        <v>2015</v>
      </c>
      <c r="E564" s="45">
        <v>289113.72635631589</v>
      </c>
      <c r="F564" s="50">
        <v>134733.28213336365</v>
      </c>
      <c r="G564" s="46">
        <v>313.99020981662801</v>
      </c>
      <c r="H564" s="46">
        <v>2019.4186443846543</v>
      </c>
      <c r="I564" s="47">
        <v>0.23304576630578158</v>
      </c>
      <c r="J564" s="47">
        <v>1.4988268766330237</v>
      </c>
      <c r="K564" s="48">
        <f>IF(I564&lt;='CBSA Bike Groupings'!$B$2,'CBSA Bike Groupings'!$A$2,
IF(AND(I564&lt;='CBSA Bike Groupings'!$B$3,I564&gt;'CBSA Bike Groupings'!$B$2),'CBSA Bike Groupings'!$A$3,
IF(AND(I564&lt;='CBSA Bike Groupings'!$B$4,I564&gt;'CBSA Bike Groupings'!$B$3),'CBSA Bike Groupings'!$A$4,
IF(AND(I564&lt;='CBSA Bike Groupings'!$B$5,I564&gt;'CBSA Bike Groupings'!$B$4),'CBSA Bike Groupings'!$A$5,
IF(I564&gt;'CBSA Bike Groupings'!$B$5,'CBSA Bike Groupings'!$A$6,"")))))</f>
        <v>1</v>
      </c>
      <c r="L564" s="48">
        <f>IF(J564&lt;='CBSA Walk Groupings'!$B$2,'CBSA Walk Groupings'!$A$2,
IF(AND(J564&lt;='CBSA Walk Groupings'!$B$3,J564&gt;'CBSA Walk Groupings'!$B$2),'CBSA Walk Groupings'!$A$3,
IF(AND(J564&lt;='CBSA Walk Groupings'!$B$4,J564&gt;'CBSA Walk Groupings'!$B$3),'CBSA Walk Groupings'!$A$4,
IF(AND(J564&lt;='CBSA Walk Groupings'!$B$5,J564&gt;'CBSA Walk Groupings'!$B$4),'CBSA Walk Groupings'!$A$5,
IF(J564&gt;'CBSA Walk Groupings'!$B$5,'CBSA Walk Groupings'!$A$6,"")))))</f>
        <v>2</v>
      </c>
      <c r="M564" s="72">
        <v>2</v>
      </c>
      <c r="N564" s="72">
        <v>4</v>
      </c>
    </row>
    <row r="565" spans="1:14" x14ac:dyDescent="0.25">
      <c r="A565" t="str">
        <f t="shared" si="8"/>
        <v>Evansville MPO_2016</v>
      </c>
      <c r="B565" t="s">
        <v>243</v>
      </c>
      <c r="C565" s="49" t="s">
        <v>117</v>
      </c>
      <c r="D565">
        <v>2016</v>
      </c>
      <c r="E565" s="45">
        <v>289901.5670052183</v>
      </c>
      <c r="F565" s="50">
        <v>135972.3825656859</v>
      </c>
      <c r="G565" s="46">
        <v>275.26583247315602</v>
      </c>
      <c r="H565" s="46">
        <v>2403.1818837319374</v>
      </c>
      <c r="I565" s="47">
        <v>0.20244245726898247</v>
      </c>
      <c r="J565" s="47">
        <v>1.767404408443753</v>
      </c>
      <c r="K565" s="48">
        <f>IF(I565&lt;='CBSA Bike Groupings'!$B$2,'CBSA Bike Groupings'!$A$2,
IF(AND(I565&lt;='CBSA Bike Groupings'!$B$3,I565&gt;'CBSA Bike Groupings'!$B$2),'CBSA Bike Groupings'!$A$3,
IF(AND(I565&lt;='CBSA Bike Groupings'!$B$4,I565&gt;'CBSA Bike Groupings'!$B$3),'CBSA Bike Groupings'!$A$4,
IF(AND(I565&lt;='CBSA Bike Groupings'!$B$5,I565&gt;'CBSA Bike Groupings'!$B$4),'CBSA Bike Groupings'!$A$5,
IF(I565&gt;'CBSA Bike Groupings'!$B$5,'CBSA Bike Groupings'!$A$6,"")))))</f>
        <v>1</v>
      </c>
      <c r="L565" s="48">
        <f>IF(J565&lt;='CBSA Walk Groupings'!$B$2,'CBSA Walk Groupings'!$A$2,
IF(AND(J565&lt;='CBSA Walk Groupings'!$B$3,J565&gt;'CBSA Walk Groupings'!$B$2),'CBSA Walk Groupings'!$A$3,
IF(AND(J565&lt;='CBSA Walk Groupings'!$B$4,J565&gt;'CBSA Walk Groupings'!$B$3),'CBSA Walk Groupings'!$A$4,
IF(AND(J565&lt;='CBSA Walk Groupings'!$B$5,J565&gt;'CBSA Walk Groupings'!$B$4),'CBSA Walk Groupings'!$A$5,
IF(J565&gt;'CBSA Walk Groupings'!$B$5,'CBSA Walk Groupings'!$A$6,"")))))</f>
        <v>2</v>
      </c>
      <c r="M565" s="72">
        <v>0</v>
      </c>
      <c r="N565" s="72">
        <v>1</v>
      </c>
    </row>
    <row r="566" spans="1:14" x14ac:dyDescent="0.25">
      <c r="A566" t="str">
        <f t="shared" si="8"/>
        <v>Evansville MPO_2017</v>
      </c>
      <c r="B566" t="s">
        <v>243</v>
      </c>
      <c r="C566" s="49" t="s">
        <v>117</v>
      </c>
      <c r="D566">
        <v>2017</v>
      </c>
      <c r="E566" s="45">
        <v>290089</v>
      </c>
      <c r="F566" s="50">
        <v>136571</v>
      </c>
      <c r="G566" s="46">
        <v>192</v>
      </c>
      <c r="H566" s="46">
        <v>2374</v>
      </c>
      <c r="I566" s="47">
        <f>(G566/$F566)*100</f>
        <v>0.14058621522870887</v>
      </c>
      <c r="J566" s="47">
        <f>(H566/$F566)*100</f>
        <v>1.7382899737133066</v>
      </c>
      <c r="K566" s="48">
        <f>IF(I566&lt;='CBSA Bike Groupings'!$B$2,'CBSA Bike Groupings'!$A$2,
IF(AND(I566&lt;='CBSA Bike Groupings'!$B$3,I566&gt;'CBSA Bike Groupings'!$B$2),'CBSA Bike Groupings'!$A$3,
IF(AND(I566&lt;='CBSA Bike Groupings'!$B$4,I566&gt;'CBSA Bike Groupings'!$B$3),'CBSA Bike Groupings'!$A$4,
IF(AND(I566&lt;='CBSA Bike Groupings'!$B$5,I566&gt;'CBSA Bike Groupings'!$B$4),'CBSA Bike Groupings'!$A$5,
IF(I566&gt;'CBSA Bike Groupings'!$B$5,'CBSA Bike Groupings'!$A$6,"")))))</f>
        <v>1</v>
      </c>
      <c r="L566" s="48">
        <f>IF(J566&lt;='CBSA Walk Groupings'!$B$2,'CBSA Walk Groupings'!$A$2,
IF(AND(J566&lt;='CBSA Walk Groupings'!$B$3,J566&gt;'CBSA Walk Groupings'!$B$2),'CBSA Walk Groupings'!$A$3,
IF(AND(J566&lt;='CBSA Walk Groupings'!$B$4,J566&gt;'CBSA Walk Groupings'!$B$3),'CBSA Walk Groupings'!$A$4,
IF(AND(J566&lt;='CBSA Walk Groupings'!$B$5,J566&gt;'CBSA Walk Groupings'!$B$4),'CBSA Walk Groupings'!$A$5,
IF(J566&gt;'CBSA Walk Groupings'!$B$5,'CBSA Walk Groupings'!$A$6,"")))))</f>
        <v>2</v>
      </c>
      <c r="M566" s="72">
        <v>0</v>
      </c>
      <c r="N566" s="72">
        <v>3</v>
      </c>
    </row>
    <row r="567" spans="1:14" x14ac:dyDescent="0.25">
      <c r="A567" t="str">
        <f t="shared" si="8"/>
        <v>Fairbanks Metropolitan Area Transportation System_2013</v>
      </c>
      <c r="B567" t="s">
        <v>244</v>
      </c>
      <c r="C567" s="49" t="s">
        <v>109</v>
      </c>
      <c r="D567">
        <v>2013</v>
      </c>
      <c r="E567" s="45">
        <v>51044.770765000634</v>
      </c>
      <c r="F567" s="50">
        <v>25604.547449760936</v>
      </c>
      <c r="G567" s="46">
        <v>501.0423166809806</v>
      </c>
      <c r="H567" s="46">
        <v>906.61905713799865</v>
      </c>
      <c r="I567" s="47">
        <v>1.9568489451496192</v>
      </c>
      <c r="J567" s="47">
        <v>3.5408517136141127</v>
      </c>
      <c r="K567" s="48">
        <f>IF(I567&lt;='CBSA Bike Groupings'!$B$2,'CBSA Bike Groupings'!$A$2,
IF(AND(I567&lt;='CBSA Bike Groupings'!$B$3,I567&gt;'CBSA Bike Groupings'!$B$2),'CBSA Bike Groupings'!$A$3,
IF(AND(I567&lt;='CBSA Bike Groupings'!$B$4,I567&gt;'CBSA Bike Groupings'!$B$3),'CBSA Bike Groupings'!$A$4,
IF(AND(I567&lt;='CBSA Bike Groupings'!$B$5,I567&gt;'CBSA Bike Groupings'!$B$4),'CBSA Bike Groupings'!$A$5,
IF(I567&gt;'CBSA Bike Groupings'!$B$5,'CBSA Bike Groupings'!$A$6,"")))))</f>
        <v>5</v>
      </c>
      <c r="L567" s="48">
        <f>IF(J567&lt;='CBSA Walk Groupings'!$B$2,'CBSA Walk Groupings'!$A$2,
IF(AND(J567&lt;='CBSA Walk Groupings'!$B$3,J567&gt;'CBSA Walk Groupings'!$B$2),'CBSA Walk Groupings'!$A$3,
IF(AND(J567&lt;='CBSA Walk Groupings'!$B$4,J567&gt;'CBSA Walk Groupings'!$B$3),'CBSA Walk Groupings'!$A$4,
IF(AND(J567&lt;='CBSA Walk Groupings'!$B$5,J567&gt;'CBSA Walk Groupings'!$B$4),'CBSA Walk Groupings'!$A$5,
IF(J567&gt;'CBSA Walk Groupings'!$B$5,'CBSA Walk Groupings'!$A$6,"")))))</f>
        <v>5</v>
      </c>
      <c r="M567" s="72">
        <v>0</v>
      </c>
      <c r="N567" s="72">
        <v>0</v>
      </c>
    </row>
    <row r="568" spans="1:14" x14ac:dyDescent="0.25">
      <c r="A568" t="str">
        <f t="shared" si="8"/>
        <v>Fairbanks Metropolitan Area Transportation System_2014</v>
      </c>
      <c r="B568" t="s">
        <v>244</v>
      </c>
      <c r="C568" s="49" t="s">
        <v>109</v>
      </c>
      <c r="D568">
        <v>2014</v>
      </c>
      <c r="E568" s="45">
        <v>51015.469467918767</v>
      </c>
      <c r="F568" s="50">
        <v>25665.356708109946</v>
      </c>
      <c r="G568" s="46">
        <v>434.96077332672553</v>
      </c>
      <c r="H568" s="46">
        <v>827.85256430518052</v>
      </c>
      <c r="I568" s="47">
        <v>1.694738858584744</v>
      </c>
      <c r="J568" s="47">
        <v>3.2255642254276129</v>
      </c>
      <c r="K568" s="48">
        <f>IF(I568&lt;='CBSA Bike Groupings'!$B$2,'CBSA Bike Groupings'!$A$2,
IF(AND(I568&lt;='CBSA Bike Groupings'!$B$3,I568&gt;'CBSA Bike Groupings'!$B$2),'CBSA Bike Groupings'!$A$3,
IF(AND(I568&lt;='CBSA Bike Groupings'!$B$4,I568&gt;'CBSA Bike Groupings'!$B$3),'CBSA Bike Groupings'!$A$4,
IF(AND(I568&lt;='CBSA Bike Groupings'!$B$5,I568&gt;'CBSA Bike Groupings'!$B$4),'CBSA Bike Groupings'!$A$5,
IF(I568&gt;'CBSA Bike Groupings'!$B$5,'CBSA Bike Groupings'!$A$6,"")))))</f>
        <v>5</v>
      </c>
      <c r="L568" s="48">
        <f>IF(J568&lt;='CBSA Walk Groupings'!$B$2,'CBSA Walk Groupings'!$A$2,
IF(AND(J568&lt;='CBSA Walk Groupings'!$B$3,J568&gt;'CBSA Walk Groupings'!$B$2),'CBSA Walk Groupings'!$A$3,
IF(AND(J568&lt;='CBSA Walk Groupings'!$B$4,J568&gt;'CBSA Walk Groupings'!$B$3),'CBSA Walk Groupings'!$A$4,
IF(AND(J568&lt;='CBSA Walk Groupings'!$B$5,J568&gt;'CBSA Walk Groupings'!$B$4),'CBSA Walk Groupings'!$A$5,
IF(J568&gt;'CBSA Walk Groupings'!$B$5,'CBSA Walk Groupings'!$A$6,"")))))</f>
        <v>5</v>
      </c>
      <c r="M568" s="72">
        <v>0</v>
      </c>
      <c r="N568" s="72">
        <v>1</v>
      </c>
    </row>
    <row r="569" spans="1:14" x14ac:dyDescent="0.25">
      <c r="A569" t="str">
        <f t="shared" si="8"/>
        <v>Fairbanks Metropolitan Area Transportation System_2015</v>
      </c>
      <c r="B569" t="s">
        <v>244</v>
      </c>
      <c r="C569" s="49" t="s">
        <v>109</v>
      </c>
      <c r="D569">
        <v>2015</v>
      </c>
      <c r="E569" s="45">
        <v>51356.257829804395</v>
      </c>
      <c r="F569" s="50">
        <v>25946.108372660288</v>
      </c>
      <c r="G569" s="46">
        <v>426.24905494471568</v>
      </c>
      <c r="H569" s="46">
        <v>868.04368684309316</v>
      </c>
      <c r="I569" s="47">
        <v>1.6428246148615457</v>
      </c>
      <c r="J569" s="47">
        <v>3.3455640991531541</v>
      </c>
      <c r="K569" s="48">
        <f>IF(I569&lt;='CBSA Bike Groupings'!$B$2,'CBSA Bike Groupings'!$A$2,
IF(AND(I569&lt;='CBSA Bike Groupings'!$B$3,I569&gt;'CBSA Bike Groupings'!$B$2),'CBSA Bike Groupings'!$A$3,
IF(AND(I569&lt;='CBSA Bike Groupings'!$B$4,I569&gt;'CBSA Bike Groupings'!$B$3),'CBSA Bike Groupings'!$A$4,
IF(AND(I569&lt;='CBSA Bike Groupings'!$B$5,I569&gt;'CBSA Bike Groupings'!$B$4),'CBSA Bike Groupings'!$A$5,
IF(I569&gt;'CBSA Bike Groupings'!$B$5,'CBSA Bike Groupings'!$A$6,"")))))</f>
        <v>5</v>
      </c>
      <c r="L569" s="48">
        <f>IF(J569&lt;='CBSA Walk Groupings'!$B$2,'CBSA Walk Groupings'!$A$2,
IF(AND(J569&lt;='CBSA Walk Groupings'!$B$3,J569&gt;'CBSA Walk Groupings'!$B$2),'CBSA Walk Groupings'!$A$3,
IF(AND(J569&lt;='CBSA Walk Groupings'!$B$4,J569&gt;'CBSA Walk Groupings'!$B$3),'CBSA Walk Groupings'!$A$4,
IF(AND(J569&lt;='CBSA Walk Groupings'!$B$5,J569&gt;'CBSA Walk Groupings'!$B$4),'CBSA Walk Groupings'!$A$5,
IF(J569&gt;'CBSA Walk Groupings'!$B$5,'CBSA Walk Groupings'!$A$6,"")))))</f>
        <v>5</v>
      </c>
      <c r="M569" s="72">
        <v>0</v>
      </c>
      <c r="N569" s="72">
        <v>0</v>
      </c>
    </row>
    <row r="570" spans="1:14" x14ac:dyDescent="0.25">
      <c r="A570" t="str">
        <f t="shared" si="8"/>
        <v>Fairbanks Metropolitan Area Transportation System_2016</v>
      </c>
      <c r="B570" t="s">
        <v>244</v>
      </c>
      <c r="C570" s="49" t="s">
        <v>109</v>
      </c>
      <c r="D570">
        <v>2016</v>
      </c>
      <c r="E570" s="45">
        <v>50925.927011121872</v>
      </c>
      <c r="F570" s="50">
        <v>26107.859904632191</v>
      </c>
      <c r="G570" s="46">
        <v>371.14696716123404</v>
      </c>
      <c r="H570" s="46">
        <v>995.96891740170804</v>
      </c>
      <c r="I570" s="47">
        <v>1.4215909251733929</v>
      </c>
      <c r="J570" s="47">
        <v>3.8148240454783435</v>
      </c>
      <c r="K570" s="48">
        <f>IF(I570&lt;='CBSA Bike Groupings'!$B$2,'CBSA Bike Groupings'!$A$2,
IF(AND(I570&lt;='CBSA Bike Groupings'!$B$3,I570&gt;'CBSA Bike Groupings'!$B$2),'CBSA Bike Groupings'!$A$3,
IF(AND(I570&lt;='CBSA Bike Groupings'!$B$4,I570&gt;'CBSA Bike Groupings'!$B$3),'CBSA Bike Groupings'!$A$4,
IF(AND(I570&lt;='CBSA Bike Groupings'!$B$5,I570&gt;'CBSA Bike Groupings'!$B$4),'CBSA Bike Groupings'!$A$5,
IF(I570&gt;'CBSA Bike Groupings'!$B$5,'CBSA Bike Groupings'!$A$6,"")))))</f>
        <v>5</v>
      </c>
      <c r="L570" s="48">
        <f>IF(J570&lt;='CBSA Walk Groupings'!$B$2,'CBSA Walk Groupings'!$A$2,
IF(AND(J570&lt;='CBSA Walk Groupings'!$B$3,J570&gt;'CBSA Walk Groupings'!$B$2),'CBSA Walk Groupings'!$A$3,
IF(AND(J570&lt;='CBSA Walk Groupings'!$B$4,J570&gt;'CBSA Walk Groupings'!$B$3),'CBSA Walk Groupings'!$A$4,
IF(AND(J570&lt;='CBSA Walk Groupings'!$B$5,J570&gt;'CBSA Walk Groupings'!$B$4),'CBSA Walk Groupings'!$A$5,
IF(J570&gt;'CBSA Walk Groupings'!$B$5,'CBSA Walk Groupings'!$A$6,"")))))</f>
        <v>5</v>
      </c>
      <c r="M570" s="72">
        <v>0</v>
      </c>
      <c r="N570" s="72">
        <v>0</v>
      </c>
    </row>
    <row r="571" spans="1:14" x14ac:dyDescent="0.25">
      <c r="A571" t="str">
        <f t="shared" si="8"/>
        <v>Fairbanks Metropolitan Area Transportation System_2017</v>
      </c>
      <c r="B571" t="s">
        <v>244</v>
      </c>
      <c r="C571" s="49" t="s">
        <v>109</v>
      </c>
      <c r="D571">
        <v>2017</v>
      </c>
      <c r="E571" s="45">
        <v>49695</v>
      </c>
      <c r="F571" s="50">
        <v>25947</v>
      </c>
      <c r="G571" s="46">
        <v>311</v>
      </c>
      <c r="H571" s="46">
        <v>995</v>
      </c>
      <c r="I571" s="47">
        <f>(G571/$F571)*100</f>
        <v>1.1985971403245077</v>
      </c>
      <c r="J571" s="47">
        <f>(H571/$F571)*100</f>
        <v>3.834740047018923</v>
      </c>
      <c r="K571" s="48">
        <f>IF(I571&lt;='CBSA Bike Groupings'!$B$2,'CBSA Bike Groupings'!$A$2,
IF(AND(I571&lt;='CBSA Bike Groupings'!$B$3,I571&gt;'CBSA Bike Groupings'!$B$2),'CBSA Bike Groupings'!$A$3,
IF(AND(I571&lt;='CBSA Bike Groupings'!$B$4,I571&gt;'CBSA Bike Groupings'!$B$3),'CBSA Bike Groupings'!$A$4,
IF(AND(I571&lt;='CBSA Bike Groupings'!$B$5,I571&gt;'CBSA Bike Groupings'!$B$4),'CBSA Bike Groupings'!$A$5,
IF(I571&gt;'CBSA Bike Groupings'!$B$5,'CBSA Bike Groupings'!$A$6,"")))))</f>
        <v>5</v>
      </c>
      <c r="L571" s="48">
        <f>IF(J571&lt;='CBSA Walk Groupings'!$B$2,'CBSA Walk Groupings'!$A$2,
IF(AND(J571&lt;='CBSA Walk Groupings'!$B$3,J571&gt;'CBSA Walk Groupings'!$B$2),'CBSA Walk Groupings'!$A$3,
IF(AND(J571&lt;='CBSA Walk Groupings'!$B$4,J571&gt;'CBSA Walk Groupings'!$B$3),'CBSA Walk Groupings'!$A$4,
IF(AND(J571&lt;='CBSA Walk Groupings'!$B$5,J571&gt;'CBSA Walk Groupings'!$B$4),'CBSA Walk Groupings'!$A$5,
IF(J571&gt;'CBSA Walk Groupings'!$B$5,'CBSA Walk Groupings'!$A$6,"")))))</f>
        <v>5</v>
      </c>
      <c r="M571" s="72">
        <v>0</v>
      </c>
      <c r="N571" s="72">
        <v>1</v>
      </c>
    </row>
    <row r="572" spans="1:14" x14ac:dyDescent="0.25">
      <c r="A572" t="str">
        <f t="shared" si="8"/>
        <v>Fargo-Moorhead Metropolitan COG_2013</v>
      </c>
      <c r="B572" t="s">
        <v>245</v>
      </c>
      <c r="C572" s="49" t="s">
        <v>145</v>
      </c>
      <c r="D572">
        <v>2013</v>
      </c>
      <c r="E572" s="45">
        <v>199253.63489459653</v>
      </c>
      <c r="F572" s="50">
        <v>113204.57821998667</v>
      </c>
      <c r="G572" s="46">
        <v>787.5079341852321</v>
      </c>
      <c r="H572" s="46">
        <v>4823.868198998458</v>
      </c>
      <c r="I572" s="47">
        <v>0.69565025246142809</v>
      </c>
      <c r="J572" s="47">
        <v>4.2611953287122333</v>
      </c>
      <c r="K572" s="48">
        <f>IF(I572&lt;='CBSA Bike Groupings'!$B$2,'CBSA Bike Groupings'!$A$2,
IF(AND(I572&lt;='CBSA Bike Groupings'!$B$3,I572&gt;'CBSA Bike Groupings'!$B$2),'CBSA Bike Groupings'!$A$3,
IF(AND(I572&lt;='CBSA Bike Groupings'!$B$4,I572&gt;'CBSA Bike Groupings'!$B$3),'CBSA Bike Groupings'!$A$4,
IF(AND(I572&lt;='CBSA Bike Groupings'!$B$5,I572&gt;'CBSA Bike Groupings'!$B$4),'CBSA Bike Groupings'!$A$5,
IF(I572&gt;'CBSA Bike Groupings'!$B$5,'CBSA Bike Groupings'!$A$6,"")))))</f>
        <v>4</v>
      </c>
      <c r="L572" s="48">
        <f>IF(J572&lt;='CBSA Walk Groupings'!$B$2,'CBSA Walk Groupings'!$A$2,
IF(AND(J572&lt;='CBSA Walk Groupings'!$B$3,J572&gt;'CBSA Walk Groupings'!$B$2),'CBSA Walk Groupings'!$A$3,
IF(AND(J572&lt;='CBSA Walk Groupings'!$B$4,J572&gt;'CBSA Walk Groupings'!$B$3),'CBSA Walk Groupings'!$A$4,
IF(AND(J572&lt;='CBSA Walk Groupings'!$B$5,J572&gt;'CBSA Walk Groupings'!$B$4),'CBSA Walk Groupings'!$A$5,
IF(J572&gt;'CBSA Walk Groupings'!$B$5,'CBSA Walk Groupings'!$A$6,"")))))</f>
        <v>5</v>
      </c>
      <c r="M572" s="72">
        <v>0</v>
      </c>
      <c r="N572" s="72">
        <v>0</v>
      </c>
    </row>
    <row r="573" spans="1:14" x14ac:dyDescent="0.25">
      <c r="A573" t="str">
        <f t="shared" si="8"/>
        <v>Fargo-Moorhead Metropolitan COG_2014</v>
      </c>
      <c r="B573" t="s">
        <v>245</v>
      </c>
      <c r="C573" s="49" t="s">
        <v>145</v>
      </c>
      <c r="D573">
        <v>2014</v>
      </c>
      <c r="E573" s="45">
        <v>203581.7306049664</v>
      </c>
      <c r="F573" s="50">
        <v>115733.970973207</v>
      </c>
      <c r="G573" s="46">
        <v>768.75329382909126</v>
      </c>
      <c r="H573" s="46">
        <v>4362.1789149280639</v>
      </c>
      <c r="I573" s="47">
        <v>0.66424169789098608</v>
      </c>
      <c r="J573" s="47">
        <v>3.7691430426576571</v>
      </c>
      <c r="K573" s="48">
        <f>IF(I573&lt;='CBSA Bike Groupings'!$B$2,'CBSA Bike Groupings'!$A$2,
IF(AND(I573&lt;='CBSA Bike Groupings'!$B$3,I573&gt;'CBSA Bike Groupings'!$B$2),'CBSA Bike Groupings'!$A$3,
IF(AND(I573&lt;='CBSA Bike Groupings'!$B$4,I573&gt;'CBSA Bike Groupings'!$B$3),'CBSA Bike Groupings'!$A$4,
IF(AND(I573&lt;='CBSA Bike Groupings'!$B$5,I573&gt;'CBSA Bike Groupings'!$B$4),'CBSA Bike Groupings'!$A$5,
IF(I573&gt;'CBSA Bike Groupings'!$B$5,'CBSA Bike Groupings'!$A$6,"")))))</f>
        <v>4</v>
      </c>
      <c r="L573" s="48">
        <f>IF(J573&lt;='CBSA Walk Groupings'!$B$2,'CBSA Walk Groupings'!$A$2,
IF(AND(J573&lt;='CBSA Walk Groupings'!$B$3,J573&gt;'CBSA Walk Groupings'!$B$2),'CBSA Walk Groupings'!$A$3,
IF(AND(J573&lt;='CBSA Walk Groupings'!$B$4,J573&gt;'CBSA Walk Groupings'!$B$3),'CBSA Walk Groupings'!$A$4,
IF(AND(J573&lt;='CBSA Walk Groupings'!$B$5,J573&gt;'CBSA Walk Groupings'!$B$4),'CBSA Walk Groupings'!$A$5,
IF(J573&gt;'CBSA Walk Groupings'!$B$5,'CBSA Walk Groupings'!$A$6,"")))))</f>
        <v>5</v>
      </c>
      <c r="M573" s="72">
        <v>0</v>
      </c>
      <c r="N573" s="72">
        <v>0</v>
      </c>
    </row>
    <row r="574" spans="1:14" x14ac:dyDescent="0.25">
      <c r="A574" t="str">
        <f t="shared" si="8"/>
        <v>Fargo-Moorhead Metropolitan COG_2015</v>
      </c>
      <c r="B574" t="s">
        <v>245</v>
      </c>
      <c r="C574" s="49" t="s">
        <v>145</v>
      </c>
      <c r="D574">
        <v>2015</v>
      </c>
      <c r="E574" s="45">
        <v>208460.90386567303</v>
      </c>
      <c r="F574" s="50">
        <v>117948.4304008162</v>
      </c>
      <c r="G574" s="46">
        <v>708.54551156980062</v>
      </c>
      <c r="H574" s="46">
        <v>4449.1397238388327</v>
      </c>
      <c r="I574" s="47">
        <v>0.60072483301557988</v>
      </c>
      <c r="J574" s="47">
        <v>3.7721059184252144</v>
      </c>
      <c r="K574" s="48">
        <f>IF(I574&lt;='CBSA Bike Groupings'!$B$2,'CBSA Bike Groupings'!$A$2,
IF(AND(I574&lt;='CBSA Bike Groupings'!$B$3,I574&gt;'CBSA Bike Groupings'!$B$2),'CBSA Bike Groupings'!$A$3,
IF(AND(I574&lt;='CBSA Bike Groupings'!$B$4,I574&gt;'CBSA Bike Groupings'!$B$3),'CBSA Bike Groupings'!$A$4,
IF(AND(I574&lt;='CBSA Bike Groupings'!$B$5,I574&gt;'CBSA Bike Groupings'!$B$4),'CBSA Bike Groupings'!$A$5,
IF(I574&gt;'CBSA Bike Groupings'!$B$5,'CBSA Bike Groupings'!$A$6,"")))))</f>
        <v>3</v>
      </c>
      <c r="L574" s="48">
        <f>IF(J574&lt;='CBSA Walk Groupings'!$B$2,'CBSA Walk Groupings'!$A$2,
IF(AND(J574&lt;='CBSA Walk Groupings'!$B$3,J574&gt;'CBSA Walk Groupings'!$B$2),'CBSA Walk Groupings'!$A$3,
IF(AND(J574&lt;='CBSA Walk Groupings'!$B$4,J574&gt;'CBSA Walk Groupings'!$B$3),'CBSA Walk Groupings'!$A$4,
IF(AND(J574&lt;='CBSA Walk Groupings'!$B$5,J574&gt;'CBSA Walk Groupings'!$B$4),'CBSA Walk Groupings'!$A$5,
IF(J574&gt;'CBSA Walk Groupings'!$B$5,'CBSA Walk Groupings'!$A$6,"")))))</f>
        <v>5</v>
      </c>
      <c r="M574" s="72">
        <v>0</v>
      </c>
      <c r="N574" s="72">
        <v>1</v>
      </c>
    </row>
    <row r="575" spans="1:14" x14ac:dyDescent="0.25">
      <c r="A575" t="str">
        <f t="shared" si="8"/>
        <v>Fargo-Moorhead Metropolitan COG_2016</v>
      </c>
      <c r="B575" t="s">
        <v>245</v>
      </c>
      <c r="C575" s="49" t="s">
        <v>145</v>
      </c>
      <c r="D575">
        <v>2016</v>
      </c>
      <c r="E575" s="45">
        <v>213079.84370578063</v>
      </c>
      <c r="F575" s="50">
        <v>120614.72573345194</v>
      </c>
      <c r="G575" s="46">
        <v>685.12011811570562</v>
      </c>
      <c r="H575" s="46">
        <v>4032.8254023961476</v>
      </c>
      <c r="I575" s="47">
        <v>0.56802360901583571</v>
      </c>
      <c r="J575" s="47">
        <v>3.3435597335837266</v>
      </c>
      <c r="K575" s="48">
        <f>IF(I575&lt;='CBSA Bike Groupings'!$B$2,'CBSA Bike Groupings'!$A$2,
IF(AND(I575&lt;='CBSA Bike Groupings'!$B$3,I575&gt;'CBSA Bike Groupings'!$B$2),'CBSA Bike Groupings'!$A$3,
IF(AND(I575&lt;='CBSA Bike Groupings'!$B$4,I575&gt;'CBSA Bike Groupings'!$B$3),'CBSA Bike Groupings'!$A$4,
IF(AND(I575&lt;='CBSA Bike Groupings'!$B$5,I575&gt;'CBSA Bike Groupings'!$B$4),'CBSA Bike Groupings'!$A$5,
IF(I575&gt;'CBSA Bike Groupings'!$B$5,'CBSA Bike Groupings'!$A$6,"")))))</f>
        <v>3</v>
      </c>
      <c r="L575" s="48">
        <f>IF(J575&lt;='CBSA Walk Groupings'!$B$2,'CBSA Walk Groupings'!$A$2,
IF(AND(J575&lt;='CBSA Walk Groupings'!$B$3,J575&gt;'CBSA Walk Groupings'!$B$2),'CBSA Walk Groupings'!$A$3,
IF(AND(J575&lt;='CBSA Walk Groupings'!$B$4,J575&gt;'CBSA Walk Groupings'!$B$3),'CBSA Walk Groupings'!$A$4,
IF(AND(J575&lt;='CBSA Walk Groupings'!$B$5,J575&gt;'CBSA Walk Groupings'!$B$4),'CBSA Walk Groupings'!$A$5,
IF(J575&gt;'CBSA Walk Groupings'!$B$5,'CBSA Walk Groupings'!$A$6,"")))))</f>
        <v>5</v>
      </c>
      <c r="M575" s="72">
        <v>1</v>
      </c>
      <c r="N575" s="72">
        <v>0</v>
      </c>
    </row>
    <row r="576" spans="1:14" x14ac:dyDescent="0.25">
      <c r="A576" t="str">
        <f t="shared" si="8"/>
        <v>Fargo-Moorhead Metropolitan COG_2017</v>
      </c>
      <c r="B576" t="s">
        <v>245</v>
      </c>
      <c r="C576" s="49" t="s">
        <v>145</v>
      </c>
      <c r="D576">
        <v>2017</v>
      </c>
      <c r="E576" s="45">
        <v>217270</v>
      </c>
      <c r="F576" s="50">
        <v>123699</v>
      </c>
      <c r="G576" s="46">
        <v>841</v>
      </c>
      <c r="H576" s="46">
        <v>3719</v>
      </c>
      <c r="I576" s="47">
        <f>(G576/$F576)*100</f>
        <v>0.67987615097939347</v>
      </c>
      <c r="J576" s="47">
        <f>(H576/$F576)*100</f>
        <v>3.0064915642001955</v>
      </c>
      <c r="K576" s="48">
        <f>IF(I576&lt;='CBSA Bike Groupings'!$B$2,'CBSA Bike Groupings'!$A$2,
IF(AND(I576&lt;='CBSA Bike Groupings'!$B$3,I576&gt;'CBSA Bike Groupings'!$B$2),'CBSA Bike Groupings'!$A$3,
IF(AND(I576&lt;='CBSA Bike Groupings'!$B$4,I576&gt;'CBSA Bike Groupings'!$B$3),'CBSA Bike Groupings'!$A$4,
IF(AND(I576&lt;='CBSA Bike Groupings'!$B$5,I576&gt;'CBSA Bike Groupings'!$B$4),'CBSA Bike Groupings'!$A$5,
IF(I576&gt;'CBSA Bike Groupings'!$B$5,'CBSA Bike Groupings'!$A$6,"")))))</f>
        <v>4</v>
      </c>
      <c r="L576" s="48">
        <f>IF(J576&lt;='CBSA Walk Groupings'!$B$2,'CBSA Walk Groupings'!$A$2,
IF(AND(J576&lt;='CBSA Walk Groupings'!$B$3,J576&gt;'CBSA Walk Groupings'!$B$2),'CBSA Walk Groupings'!$A$3,
IF(AND(J576&lt;='CBSA Walk Groupings'!$B$4,J576&gt;'CBSA Walk Groupings'!$B$3),'CBSA Walk Groupings'!$A$4,
IF(AND(J576&lt;='CBSA Walk Groupings'!$B$5,J576&gt;'CBSA Walk Groupings'!$B$4),'CBSA Walk Groupings'!$A$5,
IF(J576&gt;'CBSA Walk Groupings'!$B$5,'CBSA Walk Groupings'!$A$6,"")))))</f>
        <v>4</v>
      </c>
      <c r="M576" s="72">
        <v>1</v>
      </c>
      <c r="N576" s="72">
        <v>0</v>
      </c>
    </row>
    <row r="577" spans="1:14" x14ac:dyDescent="0.25">
      <c r="A577" t="str">
        <f t="shared" si="8"/>
        <v>Farmington MPO_2013</v>
      </c>
      <c r="B577" t="s">
        <v>246</v>
      </c>
      <c r="C577" s="49" t="s">
        <v>247</v>
      </c>
      <c r="D577">
        <v>2013</v>
      </c>
      <c r="E577" s="45">
        <v>86685.014109829732</v>
      </c>
      <c r="F577" s="50">
        <v>37075.04338132155</v>
      </c>
      <c r="G577" s="46">
        <v>114.19014301388</v>
      </c>
      <c r="H577" s="46">
        <v>617.30446776276756</v>
      </c>
      <c r="I577" s="47">
        <v>0.30799732812021235</v>
      </c>
      <c r="J577" s="47">
        <v>1.6650134739256064</v>
      </c>
      <c r="K577" s="48">
        <f>IF(I577&lt;='CBSA Bike Groupings'!$B$2,'CBSA Bike Groupings'!$A$2,
IF(AND(I577&lt;='CBSA Bike Groupings'!$B$3,I577&gt;'CBSA Bike Groupings'!$B$2),'CBSA Bike Groupings'!$A$3,
IF(AND(I577&lt;='CBSA Bike Groupings'!$B$4,I577&gt;'CBSA Bike Groupings'!$B$3),'CBSA Bike Groupings'!$A$4,
IF(AND(I577&lt;='CBSA Bike Groupings'!$B$5,I577&gt;'CBSA Bike Groupings'!$B$4),'CBSA Bike Groupings'!$A$5,
IF(I577&gt;'CBSA Bike Groupings'!$B$5,'CBSA Bike Groupings'!$A$6,"")))))</f>
        <v>2</v>
      </c>
      <c r="L577" s="48">
        <f>IF(J577&lt;='CBSA Walk Groupings'!$B$2,'CBSA Walk Groupings'!$A$2,
IF(AND(J577&lt;='CBSA Walk Groupings'!$B$3,J577&gt;'CBSA Walk Groupings'!$B$2),'CBSA Walk Groupings'!$A$3,
IF(AND(J577&lt;='CBSA Walk Groupings'!$B$4,J577&gt;'CBSA Walk Groupings'!$B$3),'CBSA Walk Groupings'!$A$4,
IF(AND(J577&lt;='CBSA Walk Groupings'!$B$5,J577&gt;'CBSA Walk Groupings'!$B$4),'CBSA Walk Groupings'!$A$5,
IF(J577&gt;'CBSA Walk Groupings'!$B$5,'CBSA Walk Groupings'!$A$6,"")))))</f>
        <v>2</v>
      </c>
      <c r="M577" s="72">
        <v>0</v>
      </c>
      <c r="N577" s="72">
        <v>0</v>
      </c>
    </row>
    <row r="578" spans="1:14" x14ac:dyDescent="0.25">
      <c r="A578" t="str">
        <f t="shared" si="8"/>
        <v>Farmington MPO_2014</v>
      </c>
      <c r="B578" t="s">
        <v>246</v>
      </c>
      <c r="C578" s="49" t="s">
        <v>247</v>
      </c>
      <c r="D578">
        <v>2014</v>
      </c>
      <c r="E578" s="45">
        <v>86686.434388276</v>
      </c>
      <c r="F578" s="50">
        <v>37511.386603791718</v>
      </c>
      <c r="G578" s="46">
        <v>184.805354417941</v>
      </c>
      <c r="H578" s="46">
        <v>636.8753465947583</v>
      </c>
      <c r="I578" s="47">
        <v>0.49266468437949062</v>
      </c>
      <c r="J578" s="47">
        <v>1.697818727208505</v>
      </c>
      <c r="K578" s="48">
        <f>IF(I578&lt;='CBSA Bike Groupings'!$B$2,'CBSA Bike Groupings'!$A$2,
IF(AND(I578&lt;='CBSA Bike Groupings'!$B$3,I578&gt;'CBSA Bike Groupings'!$B$2),'CBSA Bike Groupings'!$A$3,
IF(AND(I578&lt;='CBSA Bike Groupings'!$B$4,I578&gt;'CBSA Bike Groupings'!$B$3),'CBSA Bike Groupings'!$A$4,
IF(AND(I578&lt;='CBSA Bike Groupings'!$B$5,I578&gt;'CBSA Bike Groupings'!$B$4),'CBSA Bike Groupings'!$A$5,
IF(I578&gt;'CBSA Bike Groupings'!$B$5,'CBSA Bike Groupings'!$A$6,"")))))</f>
        <v>3</v>
      </c>
      <c r="L578" s="48">
        <f>IF(J578&lt;='CBSA Walk Groupings'!$B$2,'CBSA Walk Groupings'!$A$2,
IF(AND(J578&lt;='CBSA Walk Groupings'!$B$3,J578&gt;'CBSA Walk Groupings'!$B$2),'CBSA Walk Groupings'!$A$3,
IF(AND(J578&lt;='CBSA Walk Groupings'!$B$4,J578&gt;'CBSA Walk Groupings'!$B$3),'CBSA Walk Groupings'!$A$4,
IF(AND(J578&lt;='CBSA Walk Groupings'!$B$5,J578&gt;'CBSA Walk Groupings'!$B$4),'CBSA Walk Groupings'!$A$5,
IF(J578&gt;'CBSA Walk Groupings'!$B$5,'CBSA Walk Groupings'!$A$6,"")))))</f>
        <v>2</v>
      </c>
      <c r="M578" s="72">
        <v>0</v>
      </c>
      <c r="N578" s="72">
        <v>2</v>
      </c>
    </row>
    <row r="579" spans="1:14" x14ac:dyDescent="0.25">
      <c r="A579" t="str">
        <f t="shared" ref="A579:A642" si="9">B579&amp;"_"&amp;D579</f>
        <v>Farmington MPO_2015</v>
      </c>
      <c r="B579" t="s">
        <v>246</v>
      </c>
      <c r="C579" s="49" t="s">
        <v>247</v>
      </c>
      <c r="D579">
        <v>2015</v>
      </c>
      <c r="E579" s="45">
        <v>86252.546505407096</v>
      </c>
      <c r="F579" s="50">
        <v>37593.672887173707</v>
      </c>
      <c r="G579" s="46">
        <v>157.19014091085</v>
      </c>
      <c r="H579" s="46">
        <v>698.66569839569377</v>
      </c>
      <c r="I579" s="47">
        <v>0.41812924579784932</v>
      </c>
      <c r="J579" s="47">
        <v>1.8584661852342341</v>
      </c>
      <c r="K579" s="48">
        <f>IF(I579&lt;='CBSA Bike Groupings'!$B$2,'CBSA Bike Groupings'!$A$2,
IF(AND(I579&lt;='CBSA Bike Groupings'!$B$3,I579&gt;'CBSA Bike Groupings'!$B$2),'CBSA Bike Groupings'!$A$3,
IF(AND(I579&lt;='CBSA Bike Groupings'!$B$4,I579&gt;'CBSA Bike Groupings'!$B$3),'CBSA Bike Groupings'!$A$4,
IF(AND(I579&lt;='CBSA Bike Groupings'!$B$5,I579&gt;'CBSA Bike Groupings'!$B$4),'CBSA Bike Groupings'!$A$5,
IF(I579&gt;'CBSA Bike Groupings'!$B$5,'CBSA Bike Groupings'!$A$6,"")))))</f>
        <v>3</v>
      </c>
      <c r="L579" s="48">
        <f>IF(J579&lt;='CBSA Walk Groupings'!$B$2,'CBSA Walk Groupings'!$A$2,
IF(AND(J579&lt;='CBSA Walk Groupings'!$B$3,J579&gt;'CBSA Walk Groupings'!$B$2),'CBSA Walk Groupings'!$A$3,
IF(AND(J579&lt;='CBSA Walk Groupings'!$B$4,J579&gt;'CBSA Walk Groupings'!$B$3),'CBSA Walk Groupings'!$A$4,
IF(AND(J579&lt;='CBSA Walk Groupings'!$B$5,J579&gt;'CBSA Walk Groupings'!$B$4),'CBSA Walk Groupings'!$A$5,
IF(J579&gt;'CBSA Walk Groupings'!$B$5,'CBSA Walk Groupings'!$A$6,"")))))</f>
        <v>3</v>
      </c>
      <c r="M579" s="72">
        <v>0</v>
      </c>
      <c r="N579" s="72">
        <v>4</v>
      </c>
    </row>
    <row r="580" spans="1:14" x14ac:dyDescent="0.25">
      <c r="A580" t="str">
        <f t="shared" si="9"/>
        <v>Farmington MPO_2016</v>
      </c>
      <c r="B580" t="s">
        <v>246</v>
      </c>
      <c r="C580" s="49" t="s">
        <v>247</v>
      </c>
      <c r="D580">
        <v>2016</v>
      </c>
      <c r="E580" s="45">
        <v>84169.098231283017</v>
      </c>
      <c r="F580" s="50">
        <v>35859.270638781476</v>
      </c>
      <c r="G580" s="46">
        <v>105.76732400154799</v>
      </c>
      <c r="H580" s="46">
        <v>739.89136632233169</v>
      </c>
      <c r="I580" s="47">
        <v>0.29495113011908725</v>
      </c>
      <c r="J580" s="47">
        <v>2.0633196190057079</v>
      </c>
      <c r="K580" s="48">
        <f>IF(I580&lt;='CBSA Bike Groupings'!$B$2,'CBSA Bike Groupings'!$A$2,
IF(AND(I580&lt;='CBSA Bike Groupings'!$B$3,I580&gt;'CBSA Bike Groupings'!$B$2),'CBSA Bike Groupings'!$A$3,
IF(AND(I580&lt;='CBSA Bike Groupings'!$B$4,I580&gt;'CBSA Bike Groupings'!$B$3),'CBSA Bike Groupings'!$A$4,
IF(AND(I580&lt;='CBSA Bike Groupings'!$B$5,I580&gt;'CBSA Bike Groupings'!$B$4),'CBSA Bike Groupings'!$A$5,
IF(I580&gt;'CBSA Bike Groupings'!$B$5,'CBSA Bike Groupings'!$A$6,"")))))</f>
        <v>2</v>
      </c>
      <c r="L580" s="48">
        <f>IF(J580&lt;='CBSA Walk Groupings'!$B$2,'CBSA Walk Groupings'!$A$2,
IF(AND(J580&lt;='CBSA Walk Groupings'!$B$3,J580&gt;'CBSA Walk Groupings'!$B$2),'CBSA Walk Groupings'!$A$3,
IF(AND(J580&lt;='CBSA Walk Groupings'!$B$4,J580&gt;'CBSA Walk Groupings'!$B$3),'CBSA Walk Groupings'!$A$4,
IF(AND(J580&lt;='CBSA Walk Groupings'!$B$5,J580&gt;'CBSA Walk Groupings'!$B$4),'CBSA Walk Groupings'!$A$5,
IF(J580&gt;'CBSA Walk Groupings'!$B$5,'CBSA Walk Groupings'!$A$6,"")))))</f>
        <v>3</v>
      </c>
      <c r="M580" s="72">
        <v>0</v>
      </c>
      <c r="N580" s="72">
        <v>3</v>
      </c>
    </row>
    <row r="581" spans="1:14" x14ac:dyDescent="0.25">
      <c r="A581" t="str">
        <f t="shared" si="9"/>
        <v>Farmington MPO_2017</v>
      </c>
      <c r="B581" t="s">
        <v>246</v>
      </c>
      <c r="C581" s="49" t="s">
        <v>247</v>
      </c>
      <c r="D581">
        <v>2017</v>
      </c>
      <c r="E581" s="45">
        <v>87590</v>
      </c>
      <c r="F581" s="50">
        <v>36413</v>
      </c>
      <c r="G581" s="46">
        <v>125</v>
      </c>
      <c r="H581" s="46">
        <v>554</v>
      </c>
      <c r="I581" s="47">
        <f>(G581/$F581)*100</f>
        <v>0.34328399198088594</v>
      </c>
      <c r="J581" s="47">
        <f>(H581/$F581)*100</f>
        <v>1.5214346524592866</v>
      </c>
      <c r="K581" s="48">
        <f>IF(I581&lt;='CBSA Bike Groupings'!$B$2,'CBSA Bike Groupings'!$A$2,
IF(AND(I581&lt;='CBSA Bike Groupings'!$B$3,I581&gt;'CBSA Bike Groupings'!$B$2),'CBSA Bike Groupings'!$A$3,
IF(AND(I581&lt;='CBSA Bike Groupings'!$B$4,I581&gt;'CBSA Bike Groupings'!$B$3),'CBSA Bike Groupings'!$A$4,
IF(AND(I581&lt;='CBSA Bike Groupings'!$B$5,I581&gt;'CBSA Bike Groupings'!$B$4),'CBSA Bike Groupings'!$A$5,
IF(I581&gt;'CBSA Bike Groupings'!$B$5,'CBSA Bike Groupings'!$A$6,"")))))</f>
        <v>2</v>
      </c>
      <c r="L581" s="48">
        <f>IF(J581&lt;='CBSA Walk Groupings'!$B$2,'CBSA Walk Groupings'!$A$2,
IF(AND(J581&lt;='CBSA Walk Groupings'!$B$3,J581&gt;'CBSA Walk Groupings'!$B$2),'CBSA Walk Groupings'!$A$3,
IF(AND(J581&lt;='CBSA Walk Groupings'!$B$4,J581&gt;'CBSA Walk Groupings'!$B$3),'CBSA Walk Groupings'!$A$4,
IF(AND(J581&lt;='CBSA Walk Groupings'!$B$5,J581&gt;'CBSA Walk Groupings'!$B$4),'CBSA Walk Groupings'!$A$5,
IF(J581&gt;'CBSA Walk Groupings'!$B$5,'CBSA Walk Groupings'!$A$6,"")))))</f>
        <v>2</v>
      </c>
      <c r="M581" s="72">
        <v>0</v>
      </c>
      <c r="N581" s="72">
        <v>3</v>
      </c>
    </row>
    <row r="582" spans="1:14" x14ac:dyDescent="0.25">
      <c r="A582" t="str">
        <f t="shared" si="9"/>
        <v>Fayette/Raleigh MPO (FRMPO)_2013</v>
      </c>
      <c r="B582" t="s">
        <v>248</v>
      </c>
      <c r="C582" s="49" t="s">
        <v>138</v>
      </c>
      <c r="D582">
        <v>2013</v>
      </c>
      <c r="E582" s="45">
        <v>124898.26360754158</v>
      </c>
      <c r="F582" s="50">
        <v>44410.608291481869</v>
      </c>
      <c r="G582" s="46">
        <v>32.000003726285613</v>
      </c>
      <c r="H582" s="46">
        <v>1349.6836610411435</v>
      </c>
      <c r="I582" s="47">
        <v>7.2054864721191714E-2</v>
      </c>
      <c r="J582" s="47">
        <v>3.0391019465050162</v>
      </c>
      <c r="K582" s="48">
        <f>IF(I582&lt;='CBSA Bike Groupings'!$B$2,'CBSA Bike Groupings'!$A$2,
IF(AND(I582&lt;='CBSA Bike Groupings'!$B$3,I582&gt;'CBSA Bike Groupings'!$B$2),'CBSA Bike Groupings'!$A$3,
IF(AND(I582&lt;='CBSA Bike Groupings'!$B$4,I582&gt;'CBSA Bike Groupings'!$B$3),'CBSA Bike Groupings'!$A$4,
IF(AND(I582&lt;='CBSA Bike Groupings'!$B$5,I582&gt;'CBSA Bike Groupings'!$B$4),'CBSA Bike Groupings'!$A$5,
IF(I582&gt;'CBSA Bike Groupings'!$B$5,'CBSA Bike Groupings'!$A$6,"")))))</f>
        <v>1</v>
      </c>
      <c r="L582" s="48">
        <f>IF(J582&lt;='CBSA Walk Groupings'!$B$2,'CBSA Walk Groupings'!$A$2,
IF(AND(J582&lt;='CBSA Walk Groupings'!$B$3,J582&gt;'CBSA Walk Groupings'!$B$2),'CBSA Walk Groupings'!$A$3,
IF(AND(J582&lt;='CBSA Walk Groupings'!$B$4,J582&gt;'CBSA Walk Groupings'!$B$3),'CBSA Walk Groupings'!$A$4,
IF(AND(J582&lt;='CBSA Walk Groupings'!$B$5,J582&gt;'CBSA Walk Groupings'!$B$4),'CBSA Walk Groupings'!$A$5,
IF(J582&gt;'CBSA Walk Groupings'!$B$5,'CBSA Walk Groupings'!$A$6,"")))))</f>
        <v>4</v>
      </c>
      <c r="M582" s="72">
        <v>0</v>
      </c>
      <c r="N582" s="72">
        <v>3</v>
      </c>
    </row>
    <row r="583" spans="1:14" x14ac:dyDescent="0.25">
      <c r="A583" t="str">
        <f t="shared" si="9"/>
        <v>Fayette/Raleigh MPO (FRMPO)_2014</v>
      </c>
      <c r="B583" t="s">
        <v>248</v>
      </c>
      <c r="C583" s="49" t="s">
        <v>138</v>
      </c>
      <c r="D583">
        <v>2014</v>
      </c>
      <c r="E583" s="45">
        <v>124555.45455024106</v>
      </c>
      <c r="F583" s="50">
        <v>44097.509941044038</v>
      </c>
      <c r="G583" s="46">
        <v>35.000478212559187</v>
      </c>
      <c r="H583" s="46">
        <v>1125.3993869353999</v>
      </c>
      <c r="I583" s="47">
        <v>7.9370645325218855E-2</v>
      </c>
      <c r="J583" s="47">
        <v>2.552070147362056</v>
      </c>
      <c r="K583" s="48">
        <f>IF(I583&lt;='CBSA Bike Groupings'!$B$2,'CBSA Bike Groupings'!$A$2,
IF(AND(I583&lt;='CBSA Bike Groupings'!$B$3,I583&gt;'CBSA Bike Groupings'!$B$2),'CBSA Bike Groupings'!$A$3,
IF(AND(I583&lt;='CBSA Bike Groupings'!$B$4,I583&gt;'CBSA Bike Groupings'!$B$3),'CBSA Bike Groupings'!$A$4,
IF(AND(I583&lt;='CBSA Bike Groupings'!$B$5,I583&gt;'CBSA Bike Groupings'!$B$4),'CBSA Bike Groupings'!$A$5,
IF(I583&gt;'CBSA Bike Groupings'!$B$5,'CBSA Bike Groupings'!$A$6,"")))))</f>
        <v>1</v>
      </c>
      <c r="L583" s="48">
        <f>IF(J583&lt;='CBSA Walk Groupings'!$B$2,'CBSA Walk Groupings'!$A$2,
IF(AND(J583&lt;='CBSA Walk Groupings'!$B$3,J583&gt;'CBSA Walk Groupings'!$B$2),'CBSA Walk Groupings'!$A$3,
IF(AND(J583&lt;='CBSA Walk Groupings'!$B$4,J583&gt;'CBSA Walk Groupings'!$B$3),'CBSA Walk Groupings'!$A$4,
IF(AND(J583&lt;='CBSA Walk Groupings'!$B$5,J583&gt;'CBSA Walk Groupings'!$B$4),'CBSA Walk Groupings'!$A$5,
IF(J583&gt;'CBSA Walk Groupings'!$B$5,'CBSA Walk Groupings'!$A$6,"")))))</f>
        <v>4</v>
      </c>
      <c r="M583" s="72">
        <v>0</v>
      </c>
      <c r="N583" s="72">
        <v>1</v>
      </c>
    </row>
    <row r="584" spans="1:14" x14ac:dyDescent="0.25">
      <c r="A584" t="str">
        <f t="shared" si="9"/>
        <v>Fayette/Raleigh MPO (FRMPO)_2015</v>
      </c>
      <c r="B584" t="s">
        <v>248</v>
      </c>
      <c r="C584" s="49" t="s">
        <v>138</v>
      </c>
      <c r="D584">
        <v>2015</v>
      </c>
      <c r="E584" s="45">
        <v>124045.27752250357</v>
      </c>
      <c r="F584" s="50">
        <v>44106.773427000648</v>
      </c>
      <c r="G584" s="46">
        <v>30.000478212903243</v>
      </c>
      <c r="H584" s="46">
        <v>1157.2488646645634</v>
      </c>
      <c r="I584" s="47">
        <v>6.8017848239467868E-2</v>
      </c>
      <c r="J584" s="47">
        <v>2.6237440981256075</v>
      </c>
      <c r="K584" s="48">
        <f>IF(I584&lt;='CBSA Bike Groupings'!$B$2,'CBSA Bike Groupings'!$A$2,
IF(AND(I584&lt;='CBSA Bike Groupings'!$B$3,I584&gt;'CBSA Bike Groupings'!$B$2),'CBSA Bike Groupings'!$A$3,
IF(AND(I584&lt;='CBSA Bike Groupings'!$B$4,I584&gt;'CBSA Bike Groupings'!$B$3),'CBSA Bike Groupings'!$A$4,
IF(AND(I584&lt;='CBSA Bike Groupings'!$B$5,I584&gt;'CBSA Bike Groupings'!$B$4),'CBSA Bike Groupings'!$A$5,
IF(I584&gt;'CBSA Bike Groupings'!$B$5,'CBSA Bike Groupings'!$A$6,"")))))</f>
        <v>1</v>
      </c>
      <c r="L584" s="48">
        <f>IF(J584&lt;='CBSA Walk Groupings'!$B$2,'CBSA Walk Groupings'!$A$2,
IF(AND(J584&lt;='CBSA Walk Groupings'!$B$3,J584&gt;'CBSA Walk Groupings'!$B$2),'CBSA Walk Groupings'!$A$3,
IF(AND(J584&lt;='CBSA Walk Groupings'!$B$4,J584&gt;'CBSA Walk Groupings'!$B$3),'CBSA Walk Groupings'!$A$4,
IF(AND(J584&lt;='CBSA Walk Groupings'!$B$5,J584&gt;'CBSA Walk Groupings'!$B$4),'CBSA Walk Groupings'!$A$5,
IF(J584&gt;'CBSA Walk Groupings'!$B$5,'CBSA Walk Groupings'!$A$6,"")))))</f>
        <v>4</v>
      </c>
      <c r="M584" s="72">
        <v>0</v>
      </c>
      <c r="N584" s="72">
        <v>3</v>
      </c>
    </row>
    <row r="585" spans="1:14" x14ac:dyDescent="0.25">
      <c r="A585" t="str">
        <f t="shared" si="9"/>
        <v>Fayette/Raleigh MPO (FRMPO)_2016</v>
      </c>
      <c r="B585" t="s">
        <v>248</v>
      </c>
      <c r="C585" s="49" t="s">
        <v>138</v>
      </c>
      <c r="D585">
        <v>2016</v>
      </c>
      <c r="E585" s="45">
        <v>123263.66498043858</v>
      </c>
      <c r="F585" s="50">
        <v>44340.832301396411</v>
      </c>
      <c r="G585" s="46">
        <v>8.000478212903305</v>
      </c>
      <c r="H585" s="46">
        <v>1263.131331381057</v>
      </c>
      <c r="I585" s="47">
        <v>1.8043139466850624E-2</v>
      </c>
      <c r="J585" s="47">
        <v>2.8486865622981949</v>
      </c>
      <c r="K585" s="48">
        <f>IF(I585&lt;='CBSA Bike Groupings'!$B$2,'CBSA Bike Groupings'!$A$2,
IF(AND(I585&lt;='CBSA Bike Groupings'!$B$3,I585&gt;'CBSA Bike Groupings'!$B$2),'CBSA Bike Groupings'!$A$3,
IF(AND(I585&lt;='CBSA Bike Groupings'!$B$4,I585&gt;'CBSA Bike Groupings'!$B$3),'CBSA Bike Groupings'!$A$4,
IF(AND(I585&lt;='CBSA Bike Groupings'!$B$5,I585&gt;'CBSA Bike Groupings'!$B$4),'CBSA Bike Groupings'!$A$5,
IF(I585&gt;'CBSA Bike Groupings'!$B$5,'CBSA Bike Groupings'!$A$6,"")))))</f>
        <v>1</v>
      </c>
      <c r="L585" s="48">
        <f>IF(J585&lt;='CBSA Walk Groupings'!$B$2,'CBSA Walk Groupings'!$A$2,
IF(AND(J585&lt;='CBSA Walk Groupings'!$B$3,J585&gt;'CBSA Walk Groupings'!$B$2),'CBSA Walk Groupings'!$A$3,
IF(AND(J585&lt;='CBSA Walk Groupings'!$B$4,J585&gt;'CBSA Walk Groupings'!$B$3),'CBSA Walk Groupings'!$A$4,
IF(AND(J585&lt;='CBSA Walk Groupings'!$B$5,J585&gt;'CBSA Walk Groupings'!$B$4),'CBSA Walk Groupings'!$A$5,
IF(J585&gt;'CBSA Walk Groupings'!$B$5,'CBSA Walk Groupings'!$A$6,"")))))</f>
        <v>4</v>
      </c>
      <c r="M585" s="72">
        <v>0</v>
      </c>
      <c r="N585" s="72">
        <v>3</v>
      </c>
    </row>
    <row r="586" spans="1:14" x14ac:dyDescent="0.25">
      <c r="A586" t="str">
        <f t="shared" si="9"/>
        <v>Fayette/Raleigh MPO (FRMPO)_2017</v>
      </c>
      <c r="B586" t="s">
        <v>248</v>
      </c>
      <c r="C586" s="49" t="s">
        <v>138</v>
      </c>
      <c r="D586">
        <v>2017</v>
      </c>
      <c r="E586" s="45">
        <v>121720</v>
      </c>
      <c r="F586" s="50">
        <v>44181</v>
      </c>
      <c r="G586" s="46">
        <v>16</v>
      </c>
      <c r="H586" s="46">
        <v>1252</v>
      </c>
      <c r="I586" s="47">
        <f>(G586/$F586)*100</f>
        <v>3.6214662411443832E-2</v>
      </c>
      <c r="J586" s="47">
        <f>(H586/$F586)*100</f>
        <v>2.8337973336954798</v>
      </c>
      <c r="K586" s="48">
        <f>IF(I586&lt;='CBSA Bike Groupings'!$B$2,'CBSA Bike Groupings'!$A$2,
IF(AND(I586&lt;='CBSA Bike Groupings'!$B$3,I586&gt;'CBSA Bike Groupings'!$B$2),'CBSA Bike Groupings'!$A$3,
IF(AND(I586&lt;='CBSA Bike Groupings'!$B$4,I586&gt;'CBSA Bike Groupings'!$B$3),'CBSA Bike Groupings'!$A$4,
IF(AND(I586&lt;='CBSA Bike Groupings'!$B$5,I586&gt;'CBSA Bike Groupings'!$B$4),'CBSA Bike Groupings'!$A$5,
IF(I586&gt;'CBSA Bike Groupings'!$B$5,'CBSA Bike Groupings'!$A$6,"")))))</f>
        <v>1</v>
      </c>
      <c r="L586" s="48">
        <f>IF(J586&lt;='CBSA Walk Groupings'!$B$2,'CBSA Walk Groupings'!$A$2,
IF(AND(J586&lt;='CBSA Walk Groupings'!$B$3,J586&gt;'CBSA Walk Groupings'!$B$2),'CBSA Walk Groupings'!$A$3,
IF(AND(J586&lt;='CBSA Walk Groupings'!$B$4,J586&gt;'CBSA Walk Groupings'!$B$3),'CBSA Walk Groupings'!$A$4,
IF(AND(J586&lt;='CBSA Walk Groupings'!$B$5,J586&gt;'CBSA Walk Groupings'!$B$4),'CBSA Walk Groupings'!$A$5,
IF(J586&gt;'CBSA Walk Groupings'!$B$5,'CBSA Walk Groupings'!$A$6,"")))))</f>
        <v>4</v>
      </c>
      <c r="M586" s="72">
        <v>2</v>
      </c>
      <c r="N586" s="72">
        <v>1</v>
      </c>
    </row>
    <row r="587" spans="1:14" x14ac:dyDescent="0.25">
      <c r="A587" t="str">
        <f t="shared" si="9"/>
        <v>Fayetteville Area MPO_2013</v>
      </c>
      <c r="B587" t="s">
        <v>249</v>
      </c>
      <c r="C587" s="49" t="s">
        <v>164</v>
      </c>
      <c r="D587">
        <v>2013</v>
      </c>
      <c r="E587" s="45">
        <v>368684.42119688715</v>
      </c>
      <c r="F587" s="50">
        <v>159155.92737467412</v>
      </c>
      <c r="G587" s="46">
        <v>242.08404827771324</v>
      </c>
      <c r="H587" s="46">
        <v>5221.1306417985425</v>
      </c>
      <c r="I587" s="47">
        <v>0.15210495284150827</v>
      </c>
      <c r="J587" s="47">
        <v>3.2805128454357275</v>
      </c>
      <c r="K587" s="48">
        <f>IF(I587&lt;='CBSA Bike Groupings'!$B$2,'CBSA Bike Groupings'!$A$2,
IF(AND(I587&lt;='CBSA Bike Groupings'!$B$3,I587&gt;'CBSA Bike Groupings'!$B$2),'CBSA Bike Groupings'!$A$3,
IF(AND(I587&lt;='CBSA Bike Groupings'!$B$4,I587&gt;'CBSA Bike Groupings'!$B$3),'CBSA Bike Groupings'!$A$4,
IF(AND(I587&lt;='CBSA Bike Groupings'!$B$5,I587&gt;'CBSA Bike Groupings'!$B$4),'CBSA Bike Groupings'!$A$5,
IF(I587&gt;'CBSA Bike Groupings'!$B$5,'CBSA Bike Groupings'!$A$6,"")))))</f>
        <v>1</v>
      </c>
      <c r="L587" s="48">
        <f>IF(J587&lt;='CBSA Walk Groupings'!$B$2,'CBSA Walk Groupings'!$A$2,
IF(AND(J587&lt;='CBSA Walk Groupings'!$B$3,J587&gt;'CBSA Walk Groupings'!$B$2),'CBSA Walk Groupings'!$A$3,
IF(AND(J587&lt;='CBSA Walk Groupings'!$B$4,J587&gt;'CBSA Walk Groupings'!$B$3),'CBSA Walk Groupings'!$A$4,
IF(AND(J587&lt;='CBSA Walk Groupings'!$B$5,J587&gt;'CBSA Walk Groupings'!$B$4),'CBSA Walk Groupings'!$A$5,
IF(J587&gt;'CBSA Walk Groupings'!$B$5,'CBSA Walk Groupings'!$A$6,"")))))</f>
        <v>5</v>
      </c>
      <c r="M587" s="72">
        <v>1</v>
      </c>
      <c r="N587" s="72">
        <v>9</v>
      </c>
    </row>
    <row r="588" spans="1:14" x14ac:dyDescent="0.25">
      <c r="A588" t="str">
        <f t="shared" si="9"/>
        <v>Fayetteville Area MPO_2014</v>
      </c>
      <c r="B588" t="s">
        <v>249</v>
      </c>
      <c r="C588" s="49" t="s">
        <v>164</v>
      </c>
      <c r="D588">
        <v>2014</v>
      </c>
      <c r="E588" s="45">
        <v>372268.11963247438</v>
      </c>
      <c r="F588" s="50">
        <v>159990.82143329558</v>
      </c>
      <c r="G588" s="46">
        <v>260.9123496399659</v>
      </c>
      <c r="H588" s="46">
        <v>4793.5206538586654</v>
      </c>
      <c r="I588" s="47">
        <v>0.16307957375464016</v>
      </c>
      <c r="J588" s="47">
        <v>2.9961222843381745</v>
      </c>
      <c r="K588" s="48">
        <f>IF(I588&lt;='CBSA Bike Groupings'!$B$2,'CBSA Bike Groupings'!$A$2,
IF(AND(I588&lt;='CBSA Bike Groupings'!$B$3,I588&gt;'CBSA Bike Groupings'!$B$2),'CBSA Bike Groupings'!$A$3,
IF(AND(I588&lt;='CBSA Bike Groupings'!$B$4,I588&gt;'CBSA Bike Groupings'!$B$3),'CBSA Bike Groupings'!$A$4,
IF(AND(I588&lt;='CBSA Bike Groupings'!$B$5,I588&gt;'CBSA Bike Groupings'!$B$4),'CBSA Bike Groupings'!$A$5,
IF(I588&gt;'CBSA Bike Groupings'!$B$5,'CBSA Bike Groupings'!$A$6,"")))))</f>
        <v>1</v>
      </c>
      <c r="L588" s="48">
        <f>IF(J588&lt;='CBSA Walk Groupings'!$B$2,'CBSA Walk Groupings'!$A$2,
IF(AND(J588&lt;='CBSA Walk Groupings'!$B$3,J588&gt;'CBSA Walk Groupings'!$B$2),'CBSA Walk Groupings'!$A$3,
IF(AND(J588&lt;='CBSA Walk Groupings'!$B$4,J588&gt;'CBSA Walk Groupings'!$B$3),'CBSA Walk Groupings'!$A$4,
IF(AND(J588&lt;='CBSA Walk Groupings'!$B$5,J588&gt;'CBSA Walk Groupings'!$B$4),'CBSA Walk Groupings'!$A$5,
IF(J588&gt;'CBSA Walk Groupings'!$B$5,'CBSA Walk Groupings'!$A$6,"")))))</f>
        <v>4</v>
      </c>
      <c r="M588" s="72">
        <v>1</v>
      </c>
      <c r="N588" s="72">
        <v>13</v>
      </c>
    </row>
    <row r="589" spans="1:14" x14ac:dyDescent="0.25">
      <c r="A589" t="str">
        <f t="shared" si="9"/>
        <v>Fayetteville Area MPO_2015</v>
      </c>
      <c r="B589" t="s">
        <v>249</v>
      </c>
      <c r="C589" s="49" t="s">
        <v>164</v>
      </c>
      <c r="D589">
        <v>2015</v>
      </c>
      <c r="E589" s="45">
        <v>375097.12432469794</v>
      </c>
      <c r="F589" s="50">
        <v>161550.91926567839</v>
      </c>
      <c r="G589" s="46">
        <v>230.82278775927611</v>
      </c>
      <c r="H589" s="46">
        <v>5697.3460740938817</v>
      </c>
      <c r="I589" s="47">
        <v>0.14287927843955919</v>
      </c>
      <c r="J589" s="47">
        <v>3.526656548901661</v>
      </c>
      <c r="K589" s="48">
        <f>IF(I589&lt;='CBSA Bike Groupings'!$B$2,'CBSA Bike Groupings'!$A$2,
IF(AND(I589&lt;='CBSA Bike Groupings'!$B$3,I589&gt;'CBSA Bike Groupings'!$B$2),'CBSA Bike Groupings'!$A$3,
IF(AND(I589&lt;='CBSA Bike Groupings'!$B$4,I589&gt;'CBSA Bike Groupings'!$B$3),'CBSA Bike Groupings'!$A$4,
IF(AND(I589&lt;='CBSA Bike Groupings'!$B$5,I589&gt;'CBSA Bike Groupings'!$B$4),'CBSA Bike Groupings'!$A$5,
IF(I589&gt;'CBSA Bike Groupings'!$B$5,'CBSA Bike Groupings'!$A$6,"")))))</f>
        <v>1</v>
      </c>
      <c r="L589" s="48">
        <f>IF(J589&lt;='CBSA Walk Groupings'!$B$2,'CBSA Walk Groupings'!$A$2,
IF(AND(J589&lt;='CBSA Walk Groupings'!$B$3,J589&gt;'CBSA Walk Groupings'!$B$2),'CBSA Walk Groupings'!$A$3,
IF(AND(J589&lt;='CBSA Walk Groupings'!$B$4,J589&gt;'CBSA Walk Groupings'!$B$3),'CBSA Walk Groupings'!$A$4,
IF(AND(J589&lt;='CBSA Walk Groupings'!$B$5,J589&gt;'CBSA Walk Groupings'!$B$4),'CBSA Walk Groupings'!$A$5,
IF(J589&gt;'CBSA Walk Groupings'!$B$5,'CBSA Walk Groupings'!$A$6,"")))))</f>
        <v>5</v>
      </c>
      <c r="M589" s="72">
        <v>1</v>
      </c>
      <c r="N589" s="72">
        <v>6</v>
      </c>
    </row>
    <row r="590" spans="1:14" x14ac:dyDescent="0.25">
      <c r="A590" t="str">
        <f t="shared" si="9"/>
        <v>Fayetteville Area MPO_2016</v>
      </c>
      <c r="B590" t="s">
        <v>249</v>
      </c>
      <c r="C590" s="49" t="s">
        <v>164</v>
      </c>
      <c r="D590">
        <v>2016</v>
      </c>
      <c r="E590" s="45">
        <v>379690.35167249979</v>
      </c>
      <c r="F590" s="50">
        <v>164573.56108529432</v>
      </c>
      <c r="G590" s="46">
        <v>190.16070967486439</v>
      </c>
      <c r="H590" s="46">
        <v>5801.4828967791445</v>
      </c>
      <c r="I590" s="47">
        <v>0.11554754507396781</v>
      </c>
      <c r="J590" s="47">
        <v>3.5251609423292378</v>
      </c>
      <c r="K590" s="48">
        <f>IF(I590&lt;='CBSA Bike Groupings'!$B$2,'CBSA Bike Groupings'!$A$2,
IF(AND(I590&lt;='CBSA Bike Groupings'!$B$3,I590&gt;'CBSA Bike Groupings'!$B$2),'CBSA Bike Groupings'!$A$3,
IF(AND(I590&lt;='CBSA Bike Groupings'!$B$4,I590&gt;'CBSA Bike Groupings'!$B$3),'CBSA Bike Groupings'!$A$4,
IF(AND(I590&lt;='CBSA Bike Groupings'!$B$5,I590&gt;'CBSA Bike Groupings'!$B$4),'CBSA Bike Groupings'!$A$5,
IF(I590&gt;'CBSA Bike Groupings'!$B$5,'CBSA Bike Groupings'!$A$6,"")))))</f>
        <v>1</v>
      </c>
      <c r="L590" s="48">
        <f>IF(J590&lt;='CBSA Walk Groupings'!$B$2,'CBSA Walk Groupings'!$A$2,
IF(AND(J590&lt;='CBSA Walk Groupings'!$B$3,J590&gt;'CBSA Walk Groupings'!$B$2),'CBSA Walk Groupings'!$A$3,
IF(AND(J590&lt;='CBSA Walk Groupings'!$B$4,J590&gt;'CBSA Walk Groupings'!$B$3),'CBSA Walk Groupings'!$A$4,
IF(AND(J590&lt;='CBSA Walk Groupings'!$B$5,J590&gt;'CBSA Walk Groupings'!$B$4),'CBSA Walk Groupings'!$A$5,
IF(J590&gt;'CBSA Walk Groupings'!$B$5,'CBSA Walk Groupings'!$A$6,"")))))</f>
        <v>5</v>
      </c>
      <c r="M590" s="72">
        <v>1</v>
      </c>
      <c r="N590" s="72">
        <v>10</v>
      </c>
    </row>
    <row r="591" spans="1:14" x14ac:dyDescent="0.25">
      <c r="A591" t="str">
        <f t="shared" si="9"/>
        <v>Fayetteville Area MPO_2017</v>
      </c>
      <c r="B591" t="s">
        <v>249</v>
      </c>
      <c r="C591" s="49" t="s">
        <v>164</v>
      </c>
      <c r="D591">
        <v>2017</v>
      </c>
      <c r="E591" s="45">
        <v>388336</v>
      </c>
      <c r="F591" s="50">
        <v>172617</v>
      </c>
      <c r="G591" s="46">
        <v>237</v>
      </c>
      <c r="H591" s="46">
        <v>8614</v>
      </c>
      <c r="I591" s="47">
        <f>(G591/$F591)*100</f>
        <v>0.13729818036462227</v>
      </c>
      <c r="J591" s="47">
        <f>(H591/$F591)*100</f>
        <v>4.9902385048981275</v>
      </c>
      <c r="K591" s="48">
        <f>IF(I591&lt;='CBSA Bike Groupings'!$B$2,'CBSA Bike Groupings'!$A$2,
IF(AND(I591&lt;='CBSA Bike Groupings'!$B$3,I591&gt;'CBSA Bike Groupings'!$B$2),'CBSA Bike Groupings'!$A$3,
IF(AND(I591&lt;='CBSA Bike Groupings'!$B$4,I591&gt;'CBSA Bike Groupings'!$B$3),'CBSA Bike Groupings'!$A$4,
IF(AND(I591&lt;='CBSA Bike Groupings'!$B$5,I591&gt;'CBSA Bike Groupings'!$B$4),'CBSA Bike Groupings'!$A$5,
IF(I591&gt;'CBSA Bike Groupings'!$B$5,'CBSA Bike Groupings'!$A$6,"")))))</f>
        <v>1</v>
      </c>
      <c r="L591" s="48">
        <f>IF(J591&lt;='CBSA Walk Groupings'!$B$2,'CBSA Walk Groupings'!$A$2,
IF(AND(J591&lt;='CBSA Walk Groupings'!$B$3,J591&gt;'CBSA Walk Groupings'!$B$2),'CBSA Walk Groupings'!$A$3,
IF(AND(J591&lt;='CBSA Walk Groupings'!$B$4,J591&gt;'CBSA Walk Groupings'!$B$3),'CBSA Walk Groupings'!$A$4,
IF(AND(J591&lt;='CBSA Walk Groupings'!$B$5,J591&gt;'CBSA Walk Groupings'!$B$4),'CBSA Walk Groupings'!$A$5,
IF(J591&gt;'CBSA Walk Groupings'!$B$5,'CBSA Walk Groupings'!$A$6,"")))))</f>
        <v>5</v>
      </c>
      <c r="M591" s="72">
        <v>0</v>
      </c>
      <c r="N591" s="72">
        <v>13</v>
      </c>
    </row>
    <row r="592" spans="1:14" x14ac:dyDescent="0.25">
      <c r="A592" t="str">
        <f t="shared" si="9"/>
        <v>Flagstaff MPO_2013</v>
      </c>
      <c r="B592" t="s">
        <v>250</v>
      </c>
      <c r="C592" s="49" t="s">
        <v>192</v>
      </c>
      <c r="D592">
        <v>2013</v>
      </c>
      <c r="E592" s="45">
        <v>76754.921276655179</v>
      </c>
      <c r="F592" s="50">
        <v>39930.799466522112</v>
      </c>
      <c r="G592" s="46">
        <v>1573.003751959026</v>
      </c>
      <c r="H592" s="46">
        <v>3306.6261493402189</v>
      </c>
      <c r="I592" s="47">
        <v>3.939324463758429</v>
      </c>
      <c r="J592" s="47">
        <v>8.2808914259592683</v>
      </c>
      <c r="K592" s="48">
        <f>IF(I592&lt;='CBSA Bike Groupings'!$B$2,'CBSA Bike Groupings'!$A$2,
IF(AND(I592&lt;='CBSA Bike Groupings'!$B$3,I592&gt;'CBSA Bike Groupings'!$B$2),'CBSA Bike Groupings'!$A$3,
IF(AND(I592&lt;='CBSA Bike Groupings'!$B$4,I592&gt;'CBSA Bike Groupings'!$B$3),'CBSA Bike Groupings'!$A$4,
IF(AND(I592&lt;='CBSA Bike Groupings'!$B$5,I592&gt;'CBSA Bike Groupings'!$B$4),'CBSA Bike Groupings'!$A$5,
IF(I592&gt;'CBSA Bike Groupings'!$B$5,'CBSA Bike Groupings'!$A$6,"")))))</f>
        <v>5</v>
      </c>
      <c r="L592" s="48">
        <f>IF(J592&lt;='CBSA Walk Groupings'!$B$2,'CBSA Walk Groupings'!$A$2,
IF(AND(J592&lt;='CBSA Walk Groupings'!$B$3,J592&gt;'CBSA Walk Groupings'!$B$2),'CBSA Walk Groupings'!$A$3,
IF(AND(J592&lt;='CBSA Walk Groupings'!$B$4,J592&gt;'CBSA Walk Groupings'!$B$3),'CBSA Walk Groupings'!$A$4,
IF(AND(J592&lt;='CBSA Walk Groupings'!$B$5,J592&gt;'CBSA Walk Groupings'!$B$4),'CBSA Walk Groupings'!$A$5,
IF(J592&gt;'CBSA Walk Groupings'!$B$5,'CBSA Walk Groupings'!$A$6,"")))))</f>
        <v>5</v>
      </c>
      <c r="M592" s="72">
        <v>0</v>
      </c>
      <c r="N592" s="72">
        <v>5</v>
      </c>
    </row>
    <row r="593" spans="1:14" x14ac:dyDescent="0.25">
      <c r="A593" t="str">
        <f t="shared" si="9"/>
        <v>Flagstaff MPO_2014</v>
      </c>
      <c r="B593" t="s">
        <v>250</v>
      </c>
      <c r="C593" s="49" t="s">
        <v>192</v>
      </c>
      <c r="D593">
        <v>2014</v>
      </c>
      <c r="E593" s="45">
        <v>76876.554607942948</v>
      </c>
      <c r="F593" s="50">
        <v>39844.550952742691</v>
      </c>
      <c r="G593" s="46">
        <v>1783.003751958837</v>
      </c>
      <c r="H593" s="46">
        <v>3534.5374237605865</v>
      </c>
      <c r="I593" s="47">
        <v>4.474899852864584</v>
      </c>
      <c r="J593" s="47">
        <v>8.8708175628649855</v>
      </c>
      <c r="K593" s="48">
        <f>IF(I593&lt;='CBSA Bike Groupings'!$B$2,'CBSA Bike Groupings'!$A$2,
IF(AND(I593&lt;='CBSA Bike Groupings'!$B$3,I593&gt;'CBSA Bike Groupings'!$B$2),'CBSA Bike Groupings'!$A$3,
IF(AND(I593&lt;='CBSA Bike Groupings'!$B$4,I593&gt;'CBSA Bike Groupings'!$B$3),'CBSA Bike Groupings'!$A$4,
IF(AND(I593&lt;='CBSA Bike Groupings'!$B$5,I593&gt;'CBSA Bike Groupings'!$B$4),'CBSA Bike Groupings'!$A$5,
IF(I593&gt;'CBSA Bike Groupings'!$B$5,'CBSA Bike Groupings'!$A$6,"")))))</f>
        <v>5</v>
      </c>
      <c r="L593" s="48">
        <f>IF(J593&lt;='CBSA Walk Groupings'!$B$2,'CBSA Walk Groupings'!$A$2,
IF(AND(J593&lt;='CBSA Walk Groupings'!$B$3,J593&gt;'CBSA Walk Groupings'!$B$2),'CBSA Walk Groupings'!$A$3,
IF(AND(J593&lt;='CBSA Walk Groupings'!$B$4,J593&gt;'CBSA Walk Groupings'!$B$3),'CBSA Walk Groupings'!$A$4,
IF(AND(J593&lt;='CBSA Walk Groupings'!$B$5,J593&gt;'CBSA Walk Groupings'!$B$4),'CBSA Walk Groupings'!$A$5,
IF(J593&gt;'CBSA Walk Groupings'!$B$5,'CBSA Walk Groupings'!$A$6,"")))))</f>
        <v>5</v>
      </c>
      <c r="M593" s="72">
        <v>0</v>
      </c>
      <c r="N593" s="72">
        <v>3</v>
      </c>
    </row>
    <row r="594" spans="1:14" x14ac:dyDescent="0.25">
      <c r="A594" t="str">
        <f t="shared" si="9"/>
        <v>Flagstaff MPO_2015</v>
      </c>
      <c r="B594" t="s">
        <v>250</v>
      </c>
      <c r="C594" s="49" t="s">
        <v>192</v>
      </c>
      <c r="D594">
        <v>2015</v>
      </c>
      <c r="E594" s="45">
        <v>77575.26294934396</v>
      </c>
      <c r="F594" s="50">
        <v>40108.722864070543</v>
      </c>
      <c r="G594" s="46">
        <v>1692.0035732932338</v>
      </c>
      <c r="H594" s="46">
        <v>3921.0191490285847</v>
      </c>
      <c r="I594" s="47">
        <v>4.2185426323033921</v>
      </c>
      <c r="J594" s="47">
        <v>9.7759760696370623</v>
      </c>
      <c r="K594" s="48">
        <f>IF(I594&lt;='CBSA Bike Groupings'!$B$2,'CBSA Bike Groupings'!$A$2,
IF(AND(I594&lt;='CBSA Bike Groupings'!$B$3,I594&gt;'CBSA Bike Groupings'!$B$2),'CBSA Bike Groupings'!$A$3,
IF(AND(I594&lt;='CBSA Bike Groupings'!$B$4,I594&gt;'CBSA Bike Groupings'!$B$3),'CBSA Bike Groupings'!$A$4,
IF(AND(I594&lt;='CBSA Bike Groupings'!$B$5,I594&gt;'CBSA Bike Groupings'!$B$4),'CBSA Bike Groupings'!$A$5,
IF(I594&gt;'CBSA Bike Groupings'!$B$5,'CBSA Bike Groupings'!$A$6,"")))))</f>
        <v>5</v>
      </c>
      <c r="L594" s="48">
        <f>IF(J594&lt;='CBSA Walk Groupings'!$B$2,'CBSA Walk Groupings'!$A$2,
IF(AND(J594&lt;='CBSA Walk Groupings'!$B$3,J594&gt;'CBSA Walk Groupings'!$B$2),'CBSA Walk Groupings'!$A$3,
IF(AND(J594&lt;='CBSA Walk Groupings'!$B$4,J594&gt;'CBSA Walk Groupings'!$B$3),'CBSA Walk Groupings'!$A$4,
IF(AND(J594&lt;='CBSA Walk Groupings'!$B$5,J594&gt;'CBSA Walk Groupings'!$B$4),'CBSA Walk Groupings'!$A$5,
IF(J594&gt;'CBSA Walk Groupings'!$B$5,'CBSA Walk Groupings'!$A$6,"")))))</f>
        <v>5</v>
      </c>
      <c r="M594" s="72">
        <v>0</v>
      </c>
      <c r="N594" s="72">
        <v>4</v>
      </c>
    </row>
    <row r="595" spans="1:14" x14ac:dyDescent="0.25">
      <c r="A595" t="str">
        <f t="shared" si="9"/>
        <v>Flagstaff MPO_2016</v>
      </c>
      <c r="B595" t="s">
        <v>250</v>
      </c>
      <c r="C595" s="49" t="s">
        <v>192</v>
      </c>
      <c r="D595">
        <v>2016</v>
      </c>
      <c r="E595" s="45">
        <v>78803.889791275287</v>
      </c>
      <c r="F595" s="50">
        <v>39950.655194738967</v>
      </c>
      <c r="G595" s="46">
        <v>1557.9999999990191</v>
      </c>
      <c r="H595" s="46">
        <v>3630.6259631266771</v>
      </c>
      <c r="I595" s="47">
        <v>3.8998108852146918</v>
      </c>
      <c r="J595" s="47">
        <v>9.0877757709585403</v>
      </c>
      <c r="K595" s="48">
        <f>IF(I595&lt;='CBSA Bike Groupings'!$B$2,'CBSA Bike Groupings'!$A$2,
IF(AND(I595&lt;='CBSA Bike Groupings'!$B$3,I595&gt;'CBSA Bike Groupings'!$B$2),'CBSA Bike Groupings'!$A$3,
IF(AND(I595&lt;='CBSA Bike Groupings'!$B$4,I595&gt;'CBSA Bike Groupings'!$B$3),'CBSA Bike Groupings'!$A$4,
IF(AND(I595&lt;='CBSA Bike Groupings'!$B$5,I595&gt;'CBSA Bike Groupings'!$B$4),'CBSA Bike Groupings'!$A$5,
IF(I595&gt;'CBSA Bike Groupings'!$B$5,'CBSA Bike Groupings'!$A$6,"")))))</f>
        <v>5</v>
      </c>
      <c r="L595" s="48">
        <f>IF(J595&lt;='CBSA Walk Groupings'!$B$2,'CBSA Walk Groupings'!$A$2,
IF(AND(J595&lt;='CBSA Walk Groupings'!$B$3,J595&gt;'CBSA Walk Groupings'!$B$2),'CBSA Walk Groupings'!$A$3,
IF(AND(J595&lt;='CBSA Walk Groupings'!$B$4,J595&gt;'CBSA Walk Groupings'!$B$3),'CBSA Walk Groupings'!$A$4,
IF(AND(J595&lt;='CBSA Walk Groupings'!$B$5,J595&gt;'CBSA Walk Groupings'!$B$4),'CBSA Walk Groupings'!$A$5,
IF(J595&gt;'CBSA Walk Groupings'!$B$5,'CBSA Walk Groupings'!$A$6,"")))))</f>
        <v>5</v>
      </c>
      <c r="M595" s="72">
        <v>0</v>
      </c>
      <c r="N595" s="72">
        <v>3</v>
      </c>
    </row>
    <row r="596" spans="1:14" x14ac:dyDescent="0.25">
      <c r="A596" t="str">
        <f t="shared" si="9"/>
        <v>Flagstaff MPO_2017</v>
      </c>
      <c r="B596" t="s">
        <v>250</v>
      </c>
      <c r="C596" s="49" t="s">
        <v>192</v>
      </c>
      <c r="D596">
        <v>2017</v>
      </c>
      <c r="E596" s="45">
        <v>79451</v>
      </c>
      <c r="F596" s="50">
        <v>40365</v>
      </c>
      <c r="G596" s="46">
        <v>1352</v>
      </c>
      <c r="H596" s="46">
        <v>3773</v>
      </c>
      <c r="I596" s="47">
        <f>(G596/$F596)*100</f>
        <v>3.3494363929146536</v>
      </c>
      <c r="J596" s="47">
        <f>(H596/$F596)*100</f>
        <v>9.3472067385110869</v>
      </c>
      <c r="K596" s="48">
        <f>IF(I596&lt;='CBSA Bike Groupings'!$B$2,'CBSA Bike Groupings'!$A$2,
IF(AND(I596&lt;='CBSA Bike Groupings'!$B$3,I596&gt;'CBSA Bike Groupings'!$B$2),'CBSA Bike Groupings'!$A$3,
IF(AND(I596&lt;='CBSA Bike Groupings'!$B$4,I596&gt;'CBSA Bike Groupings'!$B$3),'CBSA Bike Groupings'!$A$4,
IF(AND(I596&lt;='CBSA Bike Groupings'!$B$5,I596&gt;'CBSA Bike Groupings'!$B$4),'CBSA Bike Groupings'!$A$5,
IF(I596&gt;'CBSA Bike Groupings'!$B$5,'CBSA Bike Groupings'!$A$6,"")))))</f>
        <v>5</v>
      </c>
      <c r="L596" s="48">
        <f>IF(J596&lt;='CBSA Walk Groupings'!$B$2,'CBSA Walk Groupings'!$A$2,
IF(AND(J596&lt;='CBSA Walk Groupings'!$B$3,J596&gt;'CBSA Walk Groupings'!$B$2),'CBSA Walk Groupings'!$A$3,
IF(AND(J596&lt;='CBSA Walk Groupings'!$B$4,J596&gt;'CBSA Walk Groupings'!$B$3),'CBSA Walk Groupings'!$A$4,
IF(AND(J596&lt;='CBSA Walk Groupings'!$B$5,J596&gt;'CBSA Walk Groupings'!$B$4),'CBSA Walk Groupings'!$A$5,
IF(J596&gt;'CBSA Walk Groupings'!$B$5,'CBSA Walk Groupings'!$A$6,"")))))</f>
        <v>5</v>
      </c>
      <c r="M596" s="72">
        <v>0</v>
      </c>
      <c r="N596" s="72">
        <v>0</v>
      </c>
    </row>
    <row r="597" spans="1:14" x14ac:dyDescent="0.25">
      <c r="A597" t="str">
        <f t="shared" si="9"/>
        <v>Flint Hills Metropolitan Planning Organization_2013</v>
      </c>
      <c r="B597" t="s">
        <v>251</v>
      </c>
      <c r="C597" s="49" t="s">
        <v>252</v>
      </c>
      <c r="D597">
        <v>2013</v>
      </c>
      <c r="E597" s="45">
        <v>100191.51490587456</v>
      </c>
      <c r="F597" s="50">
        <v>51297.36080439722</v>
      </c>
      <c r="G597" s="46">
        <v>446.74101013432198</v>
      </c>
      <c r="H597" s="46">
        <v>3776.8749575541192</v>
      </c>
      <c r="I597" s="47">
        <v>0.87088497951736188</v>
      </c>
      <c r="J597" s="47">
        <v>7.3627081361081732</v>
      </c>
      <c r="K597" s="48">
        <f>IF(I597&lt;='CBSA Bike Groupings'!$B$2,'CBSA Bike Groupings'!$A$2,
IF(AND(I597&lt;='CBSA Bike Groupings'!$B$3,I597&gt;'CBSA Bike Groupings'!$B$2),'CBSA Bike Groupings'!$A$3,
IF(AND(I597&lt;='CBSA Bike Groupings'!$B$4,I597&gt;'CBSA Bike Groupings'!$B$3),'CBSA Bike Groupings'!$A$4,
IF(AND(I597&lt;='CBSA Bike Groupings'!$B$5,I597&gt;'CBSA Bike Groupings'!$B$4),'CBSA Bike Groupings'!$A$5,
IF(I597&gt;'CBSA Bike Groupings'!$B$5,'CBSA Bike Groupings'!$A$6,"")))))</f>
        <v>5</v>
      </c>
      <c r="L597" s="48">
        <f>IF(J597&lt;='CBSA Walk Groupings'!$B$2,'CBSA Walk Groupings'!$A$2,
IF(AND(J597&lt;='CBSA Walk Groupings'!$B$3,J597&gt;'CBSA Walk Groupings'!$B$2),'CBSA Walk Groupings'!$A$3,
IF(AND(J597&lt;='CBSA Walk Groupings'!$B$4,J597&gt;'CBSA Walk Groupings'!$B$3),'CBSA Walk Groupings'!$A$4,
IF(AND(J597&lt;='CBSA Walk Groupings'!$B$5,J597&gt;'CBSA Walk Groupings'!$B$4),'CBSA Walk Groupings'!$A$5,
IF(J597&gt;'CBSA Walk Groupings'!$B$5,'CBSA Walk Groupings'!$A$6,"")))))</f>
        <v>5</v>
      </c>
      <c r="M597" s="72">
        <v>0</v>
      </c>
      <c r="N597" s="72">
        <v>2</v>
      </c>
    </row>
    <row r="598" spans="1:14" x14ac:dyDescent="0.25">
      <c r="A598" t="str">
        <f t="shared" si="9"/>
        <v>Flint Hills Metropolitan Planning Organization_2014</v>
      </c>
      <c r="B598" t="s">
        <v>251</v>
      </c>
      <c r="C598" s="49" t="s">
        <v>252</v>
      </c>
      <c r="D598">
        <v>2014</v>
      </c>
      <c r="E598" s="45">
        <v>101418.46684069469</v>
      </c>
      <c r="F598" s="50">
        <v>51601.54918584101</v>
      </c>
      <c r="G598" s="46">
        <v>553.59778397101866</v>
      </c>
      <c r="H598" s="46">
        <v>3733.996355400227</v>
      </c>
      <c r="I598" s="47">
        <v>1.0728317128178795</v>
      </c>
      <c r="J598" s="47">
        <v>7.2362097927571547</v>
      </c>
      <c r="K598" s="48">
        <f>IF(I598&lt;='CBSA Bike Groupings'!$B$2,'CBSA Bike Groupings'!$A$2,
IF(AND(I598&lt;='CBSA Bike Groupings'!$B$3,I598&gt;'CBSA Bike Groupings'!$B$2),'CBSA Bike Groupings'!$A$3,
IF(AND(I598&lt;='CBSA Bike Groupings'!$B$4,I598&gt;'CBSA Bike Groupings'!$B$3),'CBSA Bike Groupings'!$A$4,
IF(AND(I598&lt;='CBSA Bike Groupings'!$B$5,I598&gt;'CBSA Bike Groupings'!$B$4),'CBSA Bike Groupings'!$A$5,
IF(I598&gt;'CBSA Bike Groupings'!$B$5,'CBSA Bike Groupings'!$A$6,"")))))</f>
        <v>5</v>
      </c>
      <c r="L598" s="48">
        <f>IF(J598&lt;='CBSA Walk Groupings'!$B$2,'CBSA Walk Groupings'!$A$2,
IF(AND(J598&lt;='CBSA Walk Groupings'!$B$3,J598&gt;'CBSA Walk Groupings'!$B$2),'CBSA Walk Groupings'!$A$3,
IF(AND(J598&lt;='CBSA Walk Groupings'!$B$4,J598&gt;'CBSA Walk Groupings'!$B$3),'CBSA Walk Groupings'!$A$4,
IF(AND(J598&lt;='CBSA Walk Groupings'!$B$5,J598&gt;'CBSA Walk Groupings'!$B$4),'CBSA Walk Groupings'!$A$5,
IF(J598&gt;'CBSA Walk Groupings'!$B$5,'CBSA Walk Groupings'!$A$6,"")))))</f>
        <v>5</v>
      </c>
      <c r="M598" s="72">
        <v>1</v>
      </c>
      <c r="N598" s="72">
        <v>1</v>
      </c>
    </row>
    <row r="599" spans="1:14" x14ac:dyDescent="0.25">
      <c r="A599" t="str">
        <f t="shared" si="9"/>
        <v>Flint Hills Metropolitan Planning Organization_2015</v>
      </c>
      <c r="B599" t="s">
        <v>251</v>
      </c>
      <c r="C599" s="49" t="s">
        <v>252</v>
      </c>
      <c r="D599">
        <v>2015</v>
      </c>
      <c r="E599" s="45">
        <v>102040.95361291806</v>
      </c>
      <c r="F599" s="50">
        <v>51988.744061319157</v>
      </c>
      <c r="G599" s="46">
        <v>644.55255893094181</v>
      </c>
      <c r="H599" s="46">
        <v>3808.6882410502758</v>
      </c>
      <c r="I599" s="47">
        <v>1.239792517724051</v>
      </c>
      <c r="J599" s="47">
        <v>7.3259862491735577</v>
      </c>
      <c r="K599" s="48">
        <f>IF(I599&lt;='CBSA Bike Groupings'!$B$2,'CBSA Bike Groupings'!$A$2,
IF(AND(I599&lt;='CBSA Bike Groupings'!$B$3,I599&gt;'CBSA Bike Groupings'!$B$2),'CBSA Bike Groupings'!$A$3,
IF(AND(I599&lt;='CBSA Bike Groupings'!$B$4,I599&gt;'CBSA Bike Groupings'!$B$3),'CBSA Bike Groupings'!$A$4,
IF(AND(I599&lt;='CBSA Bike Groupings'!$B$5,I599&gt;'CBSA Bike Groupings'!$B$4),'CBSA Bike Groupings'!$A$5,
IF(I599&gt;'CBSA Bike Groupings'!$B$5,'CBSA Bike Groupings'!$A$6,"")))))</f>
        <v>5</v>
      </c>
      <c r="L599" s="48">
        <f>IF(J599&lt;='CBSA Walk Groupings'!$B$2,'CBSA Walk Groupings'!$A$2,
IF(AND(J599&lt;='CBSA Walk Groupings'!$B$3,J599&gt;'CBSA Walk Groupings'!$B$2),'CBSA Walk Groupings'!$A$3,
IF(AND(J599&lt;='CBSA Walk Groupings'!$B$4,J599&gt;'CBSA Walk Groupings'!$B$3),'CBSA Walk Groupings'!$A$4,
IF(AND(J599&lt;='CBSA Walk Groupings'!$B$5,J599&gt;'CBSA Walk Groupings'!$B$4),'CBSA Walk Groupings'!$A$5,
IF(J599&gt;'CBSA Walk Groupings'!$B$5,'CBSA Walk Groupings'!$A$6,"")))))</f>
        <v>5</v>
      </c>
      <c r="M599" s="72">
        <v>0</v>
      </c>
      <c r="N599" s="72">
        <v>0</v>
      </c>
    </row>
    <row r="600" spans="1:14" x14ac:dyDescent="0.25">
      <c r="A600" t="str">
        <f t="shared" si="9"/>
        <v>Flint Hills Metropolitan Planning Organization_2016</v>
      </c>
      <c r="B600" t="s">
        <v>251</v>
      </c>
      <c r="C600" s="49" t="s">
        <v>252</v>
      </c>
      <c r="D600">
        <v>2016</v>
      </c>
      <c r="E600" s="45">
        <v>101837.8110880013</v>
      </c>
      <c r="F600" s="50">
        <v>52445.783751512725</v>
      </c>
      <c r="G600" s="46">
        <v>654.19209675262209</v>
      </c>
      <c r="H600" s="46">
        <v>4206.9097618791347</v>
      </c>
      <c r="I600" s="47">
        <v>1.2473683296490976</v>
      </c>
      <c r="J600" s="47">
        <v>8.021445120948913</v>
      </c>
      <c r="K600" s="48">
        <f>IF(I600&lt;='CBSA Bike Groupings'!$B$2,'CBSA Bike Groupings'!$A$2,
IF(AND(I600&lt;='CBSA Bike Groupings'!$B$3,I600&gt;'CBSA Bike Groupings'!$B$2),'CBSA Bike Groupings'!$A$3,
IF(AND(I600&lt;='CBSA Bike Groupings'!$B$4,I600&gt;'CBSA Bike Groupings'!$B$3),'CBSA Bike Groupings'!$A$4,
IF(AND(I600&lt;='CBSA Bike Groupings'!$B$5,I600&gt;'CBSA Bike Groupings'!$B$4),'CBSA Bike Groupings'!$A$5,
IF(I600&gt;'CBSA Bike Groupings'!$B$5,'CBSA Bike Groupings'!$A$6,"")))))</f>
        <v>5</v>
      </c>
      <c r="L600" s="48">
        <f>IF(J600&lt;='CBSA Walk Groupings'!$B$2,'CBSA Walk Groupings'!$A$2,
IF(AND(J600&lt;='CBSA Walk Groupings'!$B$3,J600&gt;'CBSA Walk Groupings'!$B$2),'CBSA Walk Groupings'!$A$3,
IF(AND(J600&lt;='CBSA Walk Groupings'!$B$4,J600&gt;'CBSA Walk Groupings'!$B$3),'CBSA Walk Groupings'!$A$4,
IF(AND(J600&lt;='CBSA Walk Groupings'!$B$5,J600&gt;'CBSA Walk Groupings'!$B$4),'CBSA Walk Groupings'!$A$5,
IF(J600&gt;'CBSA Walk Groupings'!$B$5,'CBSA Walk Groupings'!$A$6,"")))))</f>
        <v>5</v>
      </c>
      <c r="M600" s="72">
        <v>0</v>
      </c>
      <c r="N600" s="72">
        <v>1</v>
      </c>
    </row>
    <row r="601" spans="1:14" x14ac:dyDescent="0.25">
      <c r="A601" t="str">
        <f t="shared" si="9"/>
        <v>Flint Hills Metropolitan Planning Organization_2017</v>
      </c>
      <c r="B601" t="s">
        <v>251</v>
      </c>
      <c r="C601" s="49" t="s">
        <v>252</v>
      </c>
      <c r="D601">
        <v>2017</v>
      </c>
      <c r="E601" s="45">
        <v>102726</v>
      </c>
      <c r="F601" s="50">
        <v>53542</v>
      </c>
      <c r="G601" s="46">
        <v>749</v>
      </c>
      <c r="H601" s="46">
        <v>3887</v>
      </c>
      <c r="I601" s="47">
        <f>(G601/$F601)*100</f>
        <v>1.3989017967203317</v>
      </c>
      <c r="J601" s="47">
        <f>(H601/$F601)*100</f>
        <v>7.2597213402562479</v>
      </c>
      <c r="K601" s="48">
        <f>IF(I601&lt;='CBSA Bike Groupings'!$B$2,'CBSA Bike Groupings'!$A$2,
IF(AND(I601&lt;='CBSA Bike Groupings'!$B$3,I601&gt;'CBSA Bike Groupings'!$B$2),'CBSA Bike Groupings'!$A$3,
IF(AND(I601&lt;='CBSA Bike Groupings'!$B$4,I601&gt;'CBSA Bike Groupings'!$B$3),'CBSA Bike Groupings'!$A$4,
IF(AND(I601&lt;='CBSA Bike Groupings'!$B$5,I601&gt;'CBSA Bike Groupings'!$B$4),'CBSA Bike Groupings'!$A$5,
IF(I601&gt;'CBSA Bike Groupings'!$B$5,'CBSA Bike Groupings'!$A$6,"")))))</f>
        <v>5</v>
      </c>
      <c r="L601" s="48">
        <f>IF(J601&lt;='CBSA Walk Groupings'!$B$2,'CBSA Walk Groupings'!$A$2,
IF(AND(J601&lt;='CBSA Walk Groupings'!$B$3,J601&gt;'CBSA Walk Groupings'!$B$2),'CBSA Walk Groupings'!$A$3,
IF(AND(J601&lt;='CBSA Walk Groupings'!$B$4,J601&gt;'CBSA Walk Groupings'!$B$3),'CBSA Walk Groupings'!$A$4,
IF(AND(J601&lt;='CBSA Walk Groupings'!$B$5,J601&gt;'CBSA Walk Groupings'!$B$4),'CBSA Walk Groupings'!$A$5,
IF(J601&gt;'CBSA Walk Groupings'!$B$5,'CBSA Walk Groupings'!$A$6,"")))))</f>
        <v>5</v>
      </c>
      <c r="M601" s="72">
        <v>0</v>
      </c>
      <c r="N601" s="72">
        <v>1</v>
      </c>
    </row>
    <row r="602" spans="1:14" x14ac:dyDescent="0.25">
      <c r="A602" t="str">
        <f t="shared" si="9"/>
        <v>Florence Area Transportation Study_2013</v>
      </c>
      <c r="B602" t="s">
        <v>253</v>
      </c>
      <c r="C602" s="49" t="s">
        <v>111</v>
      </c>
      <c r="D602">
        <v>2013</v>
      </c>
      <c r="E602" s="45">
        <v>92083.804056014807</v>
      </c>
      <c r="F602" s="50">
        <v>39826.398765555998</v>
      </c>
      <c r="G602" s="46">
        <v>97.122502716270006</v>
      </c>
      <c r="H602" s="46">
        <v>302.39150370132455</v>
      </c>
      <c r="I602" s="47">
        <v>0.24386463684049373</v>
      </c>
      <c r="J602" s="47">
        <v>0.75927403198415444</v>
      </c>
      <c r="K602" s="48">
        <f>IF(I602&lt;='CBSA Bike Groupings'!$B$2,'CBSA Bike Groupings'!$A$2,
IF(AND(I602&lt;='CBSA Bike Groupings'!$B$3,I602&gt;'CBSA Bike Groupings'!$B$2),'CBSA Bike Groupings'!$A$3,
IF(AND(I602&lt;='CBSA Bike Groupings'!$B$4,I602&gt;'CBSA Bike Groupings'!$B$3),'CBSA Bike Groupings'!$A$4,
IF(AND(I602&lt;='CBSA Bike Groupings'!$B$5,I602&gt;'CBSA Bike Groupings'!$B$4),'CBSA Bike Groupings'!$A$5,
IF(I602&gt;'CBSA Bike Groupings'!$B$5,'CBSA Bike Groupings'!$A$6,"")))))</f>
        <v>2</v>
      </c>
      <c r="L602" s="48">
        <f>IF(J602&lt;='CBSA Walk Groupings'!$B$2,'CBSA Walk Groupings'!$A$2,
IF(AND(J602&lt;='CBSA Walk Groupings'!$B$3,J602&gt;'CBSA Walk Groupings'!$B$2),'CBSA Walk Groupings'!$A$3,
IF(AND(J602&lt;='CBSA Walk Groupings'!$B$4,J602&gt;'CBSA Walk Groupings'!$B$3),'CBSA Walk Groupings'!$A$4,
IF(AND(J602&lt;='CBSA Walk Groupings'!$B$5,J602&gt;'CBSA Walk Groupings'!$B$4),'CBSA Walk Groupings'!$A$5,
IF(J602&gt;'CBSA Walk Groupings'!$B$5,'CBSA Walk Groupings'!$A$6,"")))))</f>
        <v>1</v>
      </c>
      <c r="M602" s="72">
        <v>0</v>
      </c>
      <c r="N602" s="72">
        <v>3</v>
      </c>
    </row>
    <row r="603" spans="1:14" x14ac:dyDescent="0.25">
      <c r="A603" t="str">
        <f t="shared" si="9"/>
        <v>Florence Area Transportation Study_2014</v>
      </c>
      <c r="B603" t="s">
        <v>253</v>
      </c>
      <c r="C603" s="49" t="s">
        <v>111</v>
      </c>
      <c r="D603">
        <v>2014</v>
      </c>
      <c r="E603" s="45">
        <v>93391.71694109308</v>
      </c>
      <c r="F603" s="50">
        <v>40232.842903016564</v>
      </c>
      <c r="G603" s="46">
        <v>136.109567226</v>
      </c>
      <c r="H603" s="46">
        <v>443.54624859831017</v>
      </c>
      <c r="I603" s="47">
        <v>0.33830462230595892</v>
      </c>
      <c r="J603" s="47">
        <v>1.102448190567846</v>
      </c>
      <c r="K603" s="48">
        <f>IF(I603&lt;='CBSA Bike Groupings'!$B$2,'CBSA Bike Groupings'!$A$2,
IF(AND(I603&lt;='CBSA Bike Groupings'!$B$3,I603&gt;'CBSA Bike Groupings'!$B$2),'CBSA Bike Groupings'!$A$3,
IF(AND(I603&lt;='CBSA Bike Groupings'!$B$4,I603&gt;'CBSA Bike Groupings'!$B$3),'CBSA Bike Groupings'!$A$4,
IF(AND(I603&lt;='CBSA Bike Groupings'!$B$5,I603&gt;'CBSA Bike Groupings'!$B$4),'CBSA Bike Groupings'!$A$5,
IF(I603&gt;'CBSA Bike Groupings'!$B$5,'CBSA Bike Groupings'!$A$6,"")))))</f>
        <v>2</v>
      </c>
      <c r="L603" s="48">
        <f>IF(J603&lt;='CBSA Walk Groupings'!$B$2,'CBSA Walk Groupings'!$A$2,
IF(AND(J603&lt;='CBSA Walk Groupings'!$B$3,J603&gt;'CBSA Walk Groupings'!$B$2),'CBSA Walk Groupings'!$A$3,
IF(AND(J603&lt;='CBSA Walk Groupings'!$B$4,J603&gt;'CBSA Walk Groupings'!$B$3),'CBSA Walk Groupings'!$A$4,
IF(AND(J603&lt;='CBSA Walk Groupings'!$B$5,J603&gt;'CBSA Walk Groupings'!$B$4),'CBSA Walk Groupings'!$A$5,
IF(J603&gt;'CBSA Walk Groupings'!$B$5,'CBSA Walk Groupings'!$A$6,"")))))</f>
        <v>1</v>
      </c>
      <c r="M603" s="72">
        <v>0</v>
      </c>
      <c r="N603" s="72">
        <v>4</v>
      </c>
    </row>
    <row r="604" spans="1:14" x14ac:dyDescent="0.25">
      <c r="A604" t="str">
        <f t="shared" si="9"/>
        <v>Florence Area Transportation Study_2015</v>
      </c>
      <c r="B604" t="s">
        <v>253</v>
      </c>
      <c r="C604" s="49" t="s">
        <v>111</v>
      </c>
      <c r="D604">
        <v>2015</v>
      </c>
      <c r="E604" s="45">
        <v>92721.451279719622</v>
      </c>
      <c r="F604" s="50">
        <v>40496.51065864518</v>
      </c>
      <c r="G604" s="46">
        <v>130.96149259618801</v>
      </c>
      <c r="H604" s="46">
        <v>457.87314166568194</v>
      </c>
      <c r="I604" s="47">
        <v>0.32338957225251802</v>
      </c>
      <c r="J604" s="47">
        <v>1.1306483798695761</v>
      </c>
      <c r="K604" s="48">
        <f>IF(I604&lt;='CBSA Bike Groupings'!$B$2,'CBSA Bike Groupings'!$A$2,
IF(AND(I604&lt;='CBSA Bike Groupings'!$B$3,I604&gt;'CBSA Bike Groupings'!$B$2),'CBSA Bike Groupings'!$A$3,
IF(AND(I604&lt;='CBSA Bike Groupings'!$B$4,I604&gt;'CBSA Bike Groupings'!$B$3),'CBSA Bike Groupings'!$A$4,
IF(AND(I604&lt;='CBSA Bike Groupings'!$B$5,I604&gt;'CBSA Bike Groupings'!$B$4),'CBSA Bike Groupings'!$A$5,
IF(I604&gt;'CBSA Bike Groupings'!$B$5,'CBSA Bike Groupings'!$A$6,"")))))</f>
        <v>2</v>
      </c>
      <c r="L604" s="48">
        <f>IF(J604&lt;='CBSA Walk Groupings'!$B$2,'CBSA Walk Groupings'!$A$2,
IF(AND(J604&lt;='CBSA Walk Groupings'!$B$3,J604&gt;'CBSA Walk Groupings'!$B$2),'CBSA Walk Groupings'!$A$3,
IF(AND(J604&lt;='CBSA Walk Groupings'!$B$4,J604&gt;'CBSA Walk Groupings'!$B$3),'CBSA Walk Groupings'!$A$4,
IF(AND(J604&lt;='CBSA Walk Groupings'!$B$5,J604&gt;'CBSA Walk Groupings'!$B$4),'CBSA Walk Groupings'!$A$5,
IF(J604&gt;'CBSA Walk Groupings'!$B$5,'CBSA Walk Groupings'!$A$6,"")))))</f>
        <v>1</v>
      </c>
      <c r="M604" s="72">
        <v>1</v>
      </c>
      <c r="N604" s="72">
        <v>7</v>
      </c>
    </row>
    <row r="605" spans="1:14" x14ac:dyDescent="0.25">
      <c r="A605" t="str">
        <f t="shared" si="9"/>
        <v>Florence Area Transportation Study_2016</v>
      </c>
      <c r="B605" t="s">
        <v>253</v>
      </c>
      <c r="C605" s="49" t="s">
        <v>111</v>
      </c>
      <c r="D605">
        <v>2016</v>
      </c>
      <c r="E605" s="45">
        <v>92945.392255104744</v>
      </c>
      <c r="F605" s="50">
        <v>41061.171354574901</v>
      </c>
      <c r="G605" s="46">
        <v>143.999999999756</v>
      </c>
      <c r="H605" s="46">
        <v>413.13324440724119</v>
      </c>
      <c r="I605" s="47">
        <v>0.35069627886714438</v>
      </c>
      <c r="J605" s="47">
        <v>1.0061409131262185</v>
      </c>
      <c r="K605" s="48">
        <f>IF(I605&lt;='CBSA Bike Groupings'!$B$2,'CBSA Bike Groupings'!$A$2,
IF(AND(I605&lt;='CBSA Bike Groupings'!$B$3,I605&gt;'CBSA Bike Groupings'!$B$2),'CBSA Bike Groupings'!$A$3,
IF(AND(I605&lt;='CBSA Bike Groupings'!$B$4,I605&gt;'CBSA Bike Groupings'!$B$3),'CBSA Bike Groupings'!$A$4,
IF(AND(I605&lt;='CBSA Bike Groupings'!$B$5,I605&gt;'CBSA Bike Groupings'!$B$4),'CBSA Bike Groupings'!$A$5,
IF(I605&gt;'CBSA Bike Groupings'!$B$5,'CBSA Bike Groupings'!$A$6,"")))))</f>
        <v>3</v>
      </c>
      <c r="L605" s="48">
        <f>IF(J605&lt;='CBSA Walk Groupings'!$B$2,'CBSA Walk Groupings'!$A$2,
IF(AND(J605&lt;='CBSA Walk Groupings'!$B$3,J605&gt;'CBSA Walk Groupings'!$B$2),'CBSA Walk Groupings'!$A$3,
IF(AND(J605&lt;='CBSA Walk Groupings'!$B$4,J605&gt;'CBSA Walk Groupings'!$B$3),'CBSA Walk Groupings'!$A$4,
IF(AND(J605&lt;='CBSA Walk Groupings'!$B$5,J605&gt;'CBSA Walk Groupings'!$B$4),'CBSA Walk Groupings'!$A$5,
IF(J605&gt;'CBSA Walk Groupings'!$B$5,'CBSA Walk Groupings'!$A$6,"")))))</f>
        <v>1</v>
      </c>
      <c r="M605" s="72">
        <v>0</v>
      </c>
      <c r="N605" s="72">
        <v>2</v>
      </c>
    </row>
    <row r="606" spans="1:14" x14ac:dyDescent="0.25">
      <c r="A606" t="str">
        <f t="shared" si="9"/>
        <v>Florence Area Transportation Study_2017</v>
      </c>
      <c r="B606" t="s">
        <v>253</v>
      </c>
      <c r="C606" s="49" t="s">
        <v>111</v>
      </c>
      <c r="D606">
        <v>2017</v>
      </c>
      <c r="E606" s="45">
        <v>93043</v>
      </c>
      <c r="F606" s="50">
        <v>41765</v>
      </c>
      <c r="G606" s="46">
        <v>97</v>
      </c>
      <c r="H606" s="46">
        <v>439</v>
      </c>
      <c r="I606" s="47">
        <f>(G606/$F606)*100</f>
        <v>0.23225188555010176</v>
      </c>
      <c r="J606" s="47">
        <f>(H606/$F606)*100</f>
        <v>1.0511193583143781</v>
      </c>
      <c r="K606" s="48">
        <f>IF(I606&lt;='CBSA Bike Groupings'!$B$2,'CBSA Bike Groupings'!$A$2,
IF(AND(I606&lt;='CBSA Bike Groupings'!$B$3,I606&gt;'CBSA Bike Groupings'!$B$2),'CBSA Bike Groupings'!$A$3,
IF(AND(I606&lt;='CBSA Bike Groupings'!$B$4,I606&gt;'CBSA Bike Groupings'!$B$3),'CBSA Bike Groupings'!$A$4,
IF(AND(I606&lt;='CBSA Bike Groupings'!$B$5,I606&gt;'CBSA Bike Groupings'!$B$4),'CBSA Bike Groupings'!$A$5,
IF(I606&gt;'CBSA Bike Groupings'!$B$5,'CBSA Bike Groupings'!$A$6,"")))))</f>
        <v>1</v>
      </c>
      <c r="L606" s="48">
        <f>IF(J606&lt;='CBSA Walk Groupings'!$B$2,'CBSA Walk Groupings'!$A$2,
IF(AND(J606&lt;='CBSA Walk Groupings'!$B$3,J606&gt;'CBSA Walk Groupings'!$B$2),'CBSA Walk Groupings'!$A$3,
IF(AND(J606&lt;='CBSA Walk Groupings'!$B$4,J606&gt;'CBSA Walk Groupings'!$B$3),'CBSA Walk Groupings'!$A$4,
IF(AND(J606&lt;='CBSA Walk Groupings'!$B$5,J606&gt;'CBSA Walk Groupings'!$B$4),'CBSA Walk Groupings'!$A$5,
IF(J606&gt;'CBSA Walk Groupings'!$B$5,'CBSA Walk Groupings'!$A$6,"")))))</f>
        <v>1</v>
      </c>
      <c r="M606" s="72">
        <v>0</v>
      </c>
      <c r="N606" s="72">
        <v>3</v>
      </c>
    </row>
    <row r="607" spans="1:14" x14ac:dyDescent="0.25">
      <c r="A607" t="str">
        <f t="shared" si="9"/>
        <v>Florida-Alabama Transportation Planning Organization_2013</v>
      </c>
      <c r="B607" t="s">
        <v>254</v>
      </c>
      <c r="C607" s="49" t="s">
        <v>136</v>
      </c>
      <c r="D607">
        <v>2013</v>
      </c>
      <c r="E607" s="45">
        <v>438814.17010628042</v>
      </c>
      <c r="F607" s="50">
        <v>191592.50737236286</v>
      </c>
      <c r="G607" s="46">
        <v>578.05668849006679</v>
      </c>
      <c r="H607" s="46">
        <v>4097.4109753339308</v>
      </c>
      <c r="I607" s="47">
        <v>0.30171153163448355</v>
      </c>
      <c r="J607" s="47">
        <v>2.1386071050109243</v>
      </c>
      <c r="K607" s="48">
        <f>IF(I607&lt;='CBSA Bike Groupings'!$B$2,'CBSA Bike Groupings'!$A$2,
IF(AND(I607&lt;='CBSA Bike Groupings'!$B$3,I607&gt;'CBSA Bike Groupings'!$B$2),'CBSA Bike Groupings'!$A$3,
IF(AND(I607&lt;='CBSA Bike Groupings'!$B$4,I607&gt;'CBSA Bike Groupings'!$B$3),'CBSA Bike Groupings'!$A$4,
IF(AND(I607&lt;='CBSA Bike Groupings'!$B$5,I607&gt;'CBSA Bike Groupings'!$B$4),'CBSA Bike Groupings'!$A$5,
IF(I607&gt;'CBSA Bike Groupings'!$B$5,'CBSA Bike Groupings'!$A$6,"")))))</f>
        <v>2</v>
      </c>
      <c r="L607" s="48">
        <f>IF(J607&lt;='CBSA Walk Groupings'!$B$2,'CBSA Walk Groupings'!$A$2,
IF(AND(J607&lt;='CBSA Walk Groupings'!$B$3,J607&gt;'CBSA Walk Groupings'!$B$2),'CBSA Walk Groupings'!$A$3,
IF(AND(J607&lt;='CBSA Walk Groupings'!$B$4,J607&gt;'CBSA Walk Groupings'!$B$3),'CBSA Walk Groupings'!$A$4,
IF(AND(J607&lt;='CBSA Walk Groupings'!$B$5,J607&gt;'CBSA Walk Groupings'!$B$4),'CBSA Walk Groupings'!$A$5,
IF(J607&gt;'CBSA Walk Groupings'!$B$5,'CBSA Walk Groupings'!$A$6,"")))))</f>
        <v>3</v>
      </c>
      <c r="M607" s="72">
        <v>2</v>
      </c>
      <c r="N607" s="72">
        <v>12</v>
      </c>
    </row>
    <row r="608" spans="1:14" x14ac:dyDescent="0.25">
      <c r="A608" t="str">
        <f t="shared" si="9"/>
        <v>Florida-Alabama Transportation Planning Organization_2014</v>
      </c>
      <c r="B608" t="s">
        <v>254</v>
      </c>
      <c r="C608" s="49" t="s">
        <v>136</v>
      </c>
      <c r="D608">
        <v>2014</v>
      </c>
      <c r="E608" s="45">
        <v>445505.31262578926</v>
      </c>
      <c r="F608" s="50">
        <v>196013.64260505018</v>
      </c>
      <c r="G608" s="46">
        <v>670.53750446750973</v>
      </c>
      <c r="H608" s="46">
        <v>3281.6479815265616</v>
      </c>
      <c r="I608" s="47">
        <v>0.34208716064655886</v>
      </c>
      <c r="J608" s="47">
        <v>1.6741936621925784</v>
      </c>
      <c r="K608" s="48">
        <f>IF(I608&lt;='CBSA Bike Groupings'!$B$2,'CBSA Bike Groupings'!$A$2,
IF(AND(I608&lt;='CBSA Bike Groupings'!$B$3,I608&gt;'CBSA Bike Groupings'!$B$2),'CBSA Bike Groupings'!$A$3,
IF(AND(I608&lt;='CBSA Bike Groupings'!$B$4,I608&gt;'CBSA Bike Groupings'!$B$3),'CBSA Bike Groupings'!$A$4,
IF(AND(I608&lt;='CBSA Bike Groupings'!$B$5,I608&gt;'CBSA Bike Groupings'!$B$4),'CBSA Bike Groupings'!$A$5,
IF(I608&gt;'CBSA Bike Groupings'!$B$5,'CBSA Bike Groupings'!$A$6,"")))))</f>
        <v>2</v>
      </c>
      <c r="L608" s="48">
        <f>IF(J608&lt;='CBSA Walk Groupings'!$B$2,'CBSA Walk Groupings'!$A$2,
IF(AND(J608&lt;='CBSA Walk Groupings'!$B$3,J608&gt;'CBSA Walk Groupings'!$B$2),'CBSA Walk Groupings'!$A$3,
IF(AND(J608&lt;='CBSA Walk Groupings'!$B$4,J608&gt;'CBSA Walk Groupings'!$B$3),'CBSA Walk Groupings'!$A$4,
IF(AND(J608&lt;='CBSA Walk Groupings'!$B$5,J608&gt;'CBSA Walk Groupings'!$B$4),'CBSA Walk Groupings'!$A$5,
IF(J608&gt;'CBSA Walk Groupings'!$B$5,'CBSA Walk Groupings'!$A$6,"")))))</f>
        <v>2</v>
      </c>
      <c r="M608" s="72">
        <v>6</v>
      </c>
      <c r="N608" s="72">
        <v>18</v>
      </c>
    </row>
    <row r="609" spans="1:14" x14ac:dyDescent="0.25">
      <c r="A609" t="str">
        <f t="shared" si="9"/>
        <v>Florida-Alabama Transportation Planning Organization_2015</v>
      </c>
      <c r="B609" t="s">
        <v>254</v>
      </c>
      <c r="C609" s="49" t="s">
        <v>136</v>
      </c>
      <c r="D609">
        <v>2015</v>
      </c>
      <c r="E609" s="45">
        <v>450302.35920374806</v>
      </c>
      <c r="F609" s="50">
        <v>200309.21460120913</v>
      </c>
      <c r="G609" s="46">
        <v>631.04594161774048</v>
      </c>
      <c r="H609" s="46">
        <v>3036.5713188737809</v>
      </c>
      <c r="I609" s="47">
        <v>0.31503590230438222</v>
      </c>
      <c r="J609" s="47">
        <v>1.5159419025825742</v>
      </c>
      <c r="K609" s="48">
        <f>IF(I609&lt;='CBSA Bike Groupings'!$B$2,'CBSA Bike Groupings'!$A$2,
IF(AND(I609&lt;='CBSA Bike Groupings'!$B$3,I609&gt;'CBSA Bike Groupings'!$B$2),'CBSA Bike Groupings'!$A$3,
IF(AND(I609&lt;='CBSA Bike Groupings'!$B$4,I609&gt;'CBSA Bike Groupings'!$B$3),'CBSA Bike Groupings'!$A$4,
IF(AND(I609&lt;='CBSA Bike Groupings'!$B$5,I609&gt;'CBSA Bike Groupings'!$B$4),'CBSA Bike Groupings'!$A$5,
IF(I609&gt;'CBSA Bike Groupings'!$B$5,'CBSA Bike Groupings'!$A$6,"")))))</f>
        <v>2</v>
      </c>
      <c r="L609" s="48">
        <f>IF(J609&lt;='CBSA Walk Groupings'!$B$2,'CBSA Walk Groupings'!$A$2,
IF(AND(J609&lt;='CBSA Walk Groupings'!$B$3,J609&gt;'CBSA Walk Groupings'!$B$2),'CBSA Walk Groupings'!$A$3,
IF(AND(J609&lt;='CBSA Walk Groupings'!$B$4,J609&gt;'CBSA Walk Groupings'!$B$3),'CBSA Walk Groupings'!$A$4,
IF(AND(J609&lt;='CBSA Walk Groupings'!$B$5,J609&gt;'CBSA Walk Groupings'!$B$4),'CBSA Walk Groupings'!$A$5,
IF(J609&gt;'CBSA Walk Groupings'!$B$5,'CBSA Walk Groupings'!$A$6,"")))))</f>
        <v>2</v>
      </c>
      <c r="M609" s="72">
        <v>1</v>
      </c>
      <c r="N609" s="72">
        <v>16</v>
      </c>
    </row>
    <row r="610" spans="1:14" x14ac:dyDescent="0.25">
      <c r="A610" t="str">
        <f t="shared" si="9"/>
        <v>Florida-Alabama Transportation Planning Organization_2016</v>
      </c>
      <c r="B610" t="s">
        <v>254</v>
      </c>
      <c r="C610" s="49" t="s">
        <v>136</v>
      </c>
      <c r="D610">
        <v>2016</v>
      </c>
      <c r="E610" s="45">
        <v>457214.23227831605</v>
      </c>
      <c r="F610" s="50">
        <v>203243.89830805777</v>
      </c>
      <c r="G610" s="46">
        <v>724.5684900001919</v>
      </c>
      <c r="H610" s="46">
        <v>3316.7732975520671</v>
      </c>
      <c r="I610" s="47">
        <v>0.35650196440434334</v>
      </c>
      <c r="J610" s="47">
        <v>1.6319177722741853</v>
      </c>
      <c r="K610" s="48">
        <f>IF(I610&lt;='CBSA Bike Groupings'!$B$2,'CBSA Bike Groupings'!$A$2,
IF(AND(I610&lt;='CBSA Bike Groupings'!$B$3,I610&gt;'CBSA Bike Groupings'!$B$2),'CBSA Bike Groupings'!$A$3,
IF(AND(I610&lt;='CBSA Bike Groupings'!$B$4,I610&gt;'CBSA Bike Groupings'!$B$3),'CBSA Bike Groupings'!$A$4,
IF(AND(I610&lt;='CBSA Bike Groupings'!$B$5,I610&gt;'CBSA Bike Groupings'!$B$4),'CBSA Bike Groupings'!$A$5,
IF(I610&gt;'CBSA Bike Groupings'!$B$5,'CBSA Bike Groupings'!$A$6,"")))))</f>
        <v>3</v>
      </c>
      <c r="L610" s="48">
        <f>IF(J610&lt;='CBSA Walk Groupings'!$B$2,'CBSA Walk Groupings'!$A$2,
IF(AND(J610&lt;='CBSA Walk Groupings'!$B$3,J610&gt;'CBSA Walk Groupings'!$B$2),'CBSA Walk Groupings'!$A$3,
IF(AND(J610&lt;='CBSA Walk Groupings'!$B$4,J610&gt;'CBSA Walk Groupings'!$B$3),'CBSA Walk Groupings'!$A$4,
IF(AND(J610&lt;='CBSA Walk Groupings'!$B$5,J610&gt;'CBSA Walk Groupings'!$B$4),'CBSA Walk Groupings'!$A$5,
IF(J610&gt;'CBSA Walk Groupings'!$B$5,'CBSA Walk Groupings'!$A$6,"")))))</f>
        <v>2</v>
      </c>
      <c r="M610" s="72">
        <v>5</v>
      </c>
      <c r="N610" s="72">
        <v>18</v>
      </c>
    </row>
    <row r="611" spans="1:14" x14ac:dyDescent="0.25">
      <c r="A611" t="str">
        <f t="shared" si="9"/>
        <v>Florida-Alabama Transportation Planning Organization_2017</v>
      </c>
      <c r="B611" t="s">
        <v>254</v>
      </c>
      <c r="C611" s="49" t="s">
        <v>136</v>
      </c>
      <c r="D611">
        <v>2017</v>
      </c>
      <c r="E611" s="45">
        <v>460300</v>
      </c>
      <c r="F611" s="50">
        <v>206666</v>
      </c>
      <c r="G611" s="46">
        <v>742</v>
      </c>
      <c r="H611" s="46">
        <v>3355</v>
      </c>
      <c r="I611" s="47">
        <f>(G611/$F611)*100</f>
        <v>0.35903341623682655</v>
      </c>
      <c r="J611" s="47">
        <f>(H611/$F611)*100</f>
        <v>1.6233923335236564</v>
      </c>
      <c r="K611" s="48">
        <f>IF(I611&lt;='CBSA Bike Groupings'!$B$2,'CBSA Bike Groupings'!$A$2,
IF(AND(I611&lt;='CBSA Bike Groupings'!$B$3,I611&gt;'CBSA Bike Groupings'!$B$2),'CBSA Bike Groupings'!$A$3,
IF(AND(I611&lt;='CBSA Bike Groupings'!$B$4,I611&gt;'CBSA Bike Groupings'!$B$3),'CBSA Bike Groupings'!$A$4,
IF(AND(I611&lt;='CBSA Bike Groupings'!$B$5,I611&gt;'CBSA Bike Groupings'!$B$4),'CBSA Bike Groupings'!$A$5,
IF(I611&gt;'CBSA Bike Groupings'!$B$5,'CBSA Bike Groupings'!$A$6,"")))))</f>
        <v>3</v>
      </c>
      <c r="L611" s="48">
        <f>IF(J611&lt;='CBSA Walk Groupings'!$B$2,'CBSA Walk Groupings'!$A$2,
IF(AND(J611&lt;='CBSA Walk Groupings'!$B$3,J611&gt;'CBSA Walk Groupings'!$B$2),'CBSA Walk Groupings'!$A$3,
IF(AND(J611&lt;='CBSA Walk Groupings'!$B$4,J611&gt;'CBSA Walk Groupings'!$B$3),'CBSA Walk Groupings'!$A$4,
IF(AND(J611&lt;='CBSA Walk Groupings'!$B$5,J611&gt;'CBSA Walk Groupings'!$B$4),'CBSA Walk Groupings'!$A$5,
IF(J611&gt;'CBSA Walk Groupings'!$B$5,'CBSA Walk Groupings'!$A$6,"")))))</f>
        <v>2</v>
      </c>
      <c r="M611" s="72">
        <v>5</v>
      </c>
      <c r="N611" s="72">
        <v>19</v>
      </c>
    </row>
    <row r="612" spans="1:14" x14ac:dyDescent="0.25">
      <c r="A612" t="str">
        <f t="shared" si="9"/>
        <v>Floyd-Rome Urban Transportation Study_2013</v>
      </c>
      <c r="B612" t="s">
        <v>255</v>
      </c>
      <c r="C612" s="49" t="s">
        <v>123</v>
      </c>
      <c r="D612">
        <v>2013</v>
      </c>
      <c r="E612" s="45">
        <v>96146.76886307972</v>
      </c>
      <c r="F612" s="50">
        <v>38122.737886790863</v>
      </c>
      <c r="G612" s="46">
        <v>239.999055478721</v>
      </c>
      <c r="H612" s="46">
        <v>1266.9916638348179</v>
      </c>
      <c r="I612" s="47">
        <v>0.62954307267075438</v>
      </c>
      <c r="J612" s="47">
        <v>3.3234540173826743</v>
      </c>
      <c r="K612" s="48">
        <f>IF(I612&lt;='CBSA Bike Groupings'!$B$2,'CBSA Bike Groupings'!$A$2,
IF(AND(I612&lt;='CBSA Bike Groupings'!$B$3,I612&gt;'CBSA Bike Groupings'!$B$2),'CBSA Bike Groupings'!$A$3,
IF(AND(I612&lt;='CBSA Bike Groupings'!$B$4,I612&gt;'CBSA Bike Groupings'!$B$3),'CBSA Bike Groupings'!$A$4,
IF(AND(I612&lt;='CBSA Bike Groupings'!$B$5,I612&gt;'CBSA Bike Groupings'!$B$4),'CBSA Bike Groupings'!$A$5,
IF(I612&gt;'CBSA Bike Groupings'!$B$5,'CBSA Bike Groupings'!$A$6,"")))))</f>
        <v>3</v>
      </c>
      <c r="L612" s="48">
        <f>IF(J612&lt;='CBSA Walk Groupings'!$B$2,'CBSA Walk Groupings'!$A$2,
IF(AND(J612&lt;='CBSA Walk Groupings'!$B$3,J612&gt;'CBSA Walk Groupings'!$B$2),'CBSA Walk Groupings'!$A$3,
IF(AND(J612&lt;='CBSA Walk Groupings'!$B$4,J612&gt;'CBSA Walk Groupings'!$B$3),'CBSA Walk Groupings'!$A$4,
IF(AND(J612&lt;='CBSA Walk Groupings'!$B$5,J612&gt;'CBSA Walk Groupings'!$B$4),'CBSA Walk Groupings'!$A$5,
IF(J612&gt;'CBSA Walk Groupings'!$B$5,'CBSA Walk Groupings'!$A$6,"")))))</f>
        <v>5</v>
      </c>
      <c r="M612" s="72">
        <v>0</v>
      </c>
      <c r="N612" s="72">
        <v>0</v>
      </c>
    </row>
    <row r="613" spans="1:14" x14ac:dyDescent="0.25">
      <c r="A613" t="str">
        <f t="shared" si="9"/>
        <v>Floyd-Rome Urban Transportation Study_2014</v>
      </c>
      <c r="B613" t="s">
        <v>255</v>
      </c>
      <c r="C613" s="49" t="s">
        <v>123</v>
      </c>
      <c r="D613">
        <v>2014</v>
      </c>
      <c r="E613" s="45">
        <v>96145.736216971316</v>
      </c>
      <c r="F613" s="50">
        <v>38201.78527472647</v>
      </c>
      <c r="G613" s="46">
        <v>211.99939024573501</v>
      </c>
      <c r="H613" s="46">
        <v>1110.9923988248788</v>
      </c>
      <c r="I613" s="47">
        <v>0.55494629039232246</v>
      </c>
      <c r="J613" s="47">
        <v>2.9082211494442616</v>
      </c>
      <c r="K613" s="48">
        <f>IF(I613&lt;='CBSA Bike Groupings'!$B$2,'CBSA Bike Groupings'!$A$2,
IF(AND(I613&lt;='CBSA Bike Groupings'!$B$3,I613&gt;'CBSA Bike Groupings'!$B$2),'CBSA Bike Groupings'!$A$3,
IF(AND(I613&lt;='CBSA Bike Groupings'!$B$4,I613&gt;'CBSA Bike Groupings'!$B$3),'CBSA Bike Groupings'!$A$4,
IF(AND(I613&lt;='CBSA Bike Groupings'!$B$5,I613&gt;'CBSA Bike Groupings'!$B$4),'CBSA Bike Groupings'!$A$5,
IF(I613&gt;'CBSA Bike Groupings'!$B$5,'CBSA Bike Groupings'!$A$6,"")))))</f>
        <v>3</v>
      </c>
      <c r="L613" s="48">
        <f>IF(J613&lt;='CBSA Walk Groupings'!$B$2,'CBSA Walk Groupings'!$A$2,
IF(AND(J613&lt;='CBSA Walk Groupings'!$B$3,J613&gt;'CBSA Walk Groupings'!$B$2),'CBSA Walk Groupings'!$A$3,
IF(AND(J613&lt;='CBSA Walk Groupings'!$B$4,J613&gt;'CBSA Walk Groupings'!$B$3),'CBSA Walk Groupings'!$A$4,
IF(AND(J613&lt;='CBSA Walk Groupings'!$B$5,J613&gt;'CBSA Walk Groupings'!$B$4),'CBSA Walk Groupings'!$A$5,
IF(J613&gt;'CBSA Walk Groupings'!$B$5,'CBSA Walk Groupings'!$A$6,"")))))</f>
        <v>4</v>
      </c>
      <c r="M613" s="72">
        <v>1</v>
      </c>
      <c r="N613" s="72">
        <v>2</v>
      </c>
    </row>
    <row r="614" spans="1:14" x14ac:dyDescent="0.25">
      <c r="A614" t="str">
        <f t="shared" si="9"/>
        <v>Floyd-Rome Urban Transportation Study_2015</v>
      </c>
      <c r="B614" t="s">
        <v>255</v>
      </c>
      <c r="C614" s="49" t="s">
        <v>123</v>
      </c>
      <c r="D614">
        <v>2015</v>
      </c>
      <c r="E614" s="45">
        <v>96168.818996253452</v>
      </c>
      <c r="F614" s="50">
        <v>39135.79607253494</v>
      </c>
      <c r="G614" s="46">
        <v>188.99913917088</v>
      </c>
      <c r="H614" s="46">
        <v>1209.9961201000501</v>
      </c>
      <c r="I614" s="47">
        <v>0.48293163328167854</v>
      </c>
      <c r="J614" s="47">
        <v>3.0917886986569099</v>
      </c>
      <c r="K614" s="48">
        <f>IF(I614&lt;='CBSA Bike Groupings'!$B$2,'CBSA Bike Groupings'!$A$2,
IF(AND(I614&lt;='CBSA Bike Groupings'!$B$3,I614&gt;'CBSA Bike Groupings'!$B$2),'CBSA Bike Groupings'!$A$3,
IF(AND(I614&lt;='CBSA Bike Groupings'!$B$4,I614&gt;'CBSA Bike Groupings'!$B$3),'CBSA Bike Groupings'!$A$4,
IF(AND(I614&lt;='CBSA Bike Groupings'!$B$5,I614&gt;'CBSA Bike Groupings'!$B$4),'CBSA Bike Groupings'!$A$5,
IF(I614&gt;'CBSA Bike Groupings'!$B$5,'CBSA Bike Groupings'!$A$6,"")))))</f>
        <v>3</v>
      </c>
      <c r="L614" s="48">
        <f>IF(J614&lt;='CBSA Walk Groupings'!$B$2,'CBSA Walk Groupings'!$A$2,
IF(AND(J614&lt;='CBSA Walk Groupings'!$B$3,J614&gt;'CBSA Walk Groupings'!$B$2),'CBSA Walk Groupings'!$A$3,
IF(AND(J614&lt;='CBSA Walk Groupings'!$B$4,J614&gt;'CBSA Walk Groupings'!$B$3),'CBSA Walk Groupings'!$A$4,
IF(AND(J614&lt;='CBSA Walk Groupings'!$B$5,J614&gt;'CBSA Walk Groupings'!$B$4),'CBSA Walk Groupings'!$A$5,
IF(J614&gt;'CBSA Walk Groupings'!$B$5,'CBSA Walk Groupings'!$A$6,"")))))</f>
        <v>4</v>
      </c>
      <c r="M614" s="72">
        <v>0</v>
      </c>
      <c r="N614" s="72">
        <v>2</v>
      </c>
    </row>
    <row r="615" spans="1:14" x14ac:dyDescent="0.25">
      <c r="A615" t="str">
        <f t="shared" si="9"/>
        <v>Floyd-Rome Urban Transportation Study_2016</v>
      </c>
      <c r="B615" t="s">
        <v>255</v>
      </c>
      <c r="C615" s="49" t="s">
        <v>123</v>
      </c>
      <c r="D615">
        <v>2016</v>
      </c>
      <c r="E615" s="45">
        <v>96198.925306599718</v>
      </c>
      <c r="F615" s="50">
        <v>39725.866229711777</v>
      </c>
      <c r="G615" s="46">
        <v>167.99905549630301</v>
      </c>
      <c r="H615" s="46">
        <v>1008.9986208567551</v>
      </c>
      <c r="I615" s="47">
        <v>0.42289588985891802</v>
      </c>
      <c r="J615" s="47">
        <v>2.5399033844153278</v>
      </c>
      <c r="K615" s="48">
        <f>IF(I615&lt;='CBSA Bike Groupings'!$B$2,'CBSA Bike Groupings'!$A$2,
IF(AND(I615&lt;='CBSA Bike Groupings'!$B$3,I615&gt;'CBSA Bike Groupings'!$B$2),'CBSA Bike Groupings'!$A$3,
IF(AND(I615&lt;='CBSA Bike Groupings'!$B$4,I615&gt;'CBSA Bike Groupings'!$B$3),'CBSA Bike Groupings'!$A$4,
IF(AND(I615&lt;='CBSA Bike Groupings'!$B$5,I615&gt;'CBSA Bike Groupings'!$B$4),'CBSA Bike Groupings'!$A$5,
IF(I615&gt;'CBSA Bike Groupings'!$B$5,'CBSA Bike Groupings'!$A$6,"")))))</f>
        <v>3</v>
      </c>
      <c r="L615" s="48">
        <f>IF(J615&lt;='CBSA Walk Groupings'!$B$2,'CBSA Walk Groupings'!$A$2,
IF(AND(J615&lt;='CBSA Walk Groupings'!$B$3,J615&gt;'CBSA Walk Groupings'!$B$2),'CBSA Walk Groupings'!$A$3,
IF(AND(J615&lt;='CBSA Walk Groupings'!$B$4,J615&gt;'CBSA Walk Groupings'!$B$3),'CBSA Walk Groupings'!$A$4,
IF(AND(J615&lt;='CBSA Walk Groupings'!$B$5,J615&gt;'CBSA Walk Groupings'!$B$4),'CBSA Walk Groupings'!$A$5,
IF(J615&gt;'CBSA Walk Groupings'!$B$5,'CBSA Walk Groupings'!$A$6,"")))))</f>
        <v>4</v>
      </c>
      <c r="M615" s="72">
        <v>0</v>
      </c>
      <c r="N615" s="72">
        <v>3</v>
      </c>
    </row>
    <row r="616" spans="1:14" x14ac:dyDescent="0.25">
      <c r="A616" t="str">
        <f t="shared" si="9"/>
        <v>Floyd-Rome Urban Transportation Study_2017</v>
      </c>
      <c r="B616" t="s">
        <v>255</v>
      </c>
      <c r="C616" s="49" t="s">
        <v>123</v>
      </c>
      <c r="D616">
        <v>2017</v>
      </c>
      <c r="E616" s="45">
        <v>96470</v>
      </c>
      <c r="F616" s="50">
        <v>40856</v>
      </c>
      <c r="G616" s="46">
        <v>171</v>
      </c>
      <c r="H616" s="46">
        <v>1104</v>
      </c>
      <c r="I616" s="47">
        <f>(G616/$F616)*100</f>
        <v>0.41854317603289604</v>
      </c>
      <c r="J616" s="47">
        <f>(H616/$F616)*100</f>
        <v>2.7021734873702763</v>
      </c>
      <c r="K616" s="48">
        <f>IF(I616&lt;='CBSA Bike Groupings'!$B$2,'CBSA Bike Groupings'!$A$2,
IF(AND(I616&lt;='CBSA Bike Groupings'!$B$3,I616&gt;'CBSA Bike Groupings'!$B$2),'CBSA Bike Groupings'!$A$3,
IF(AND(I616&lt;='CBSA Bike Groupings'!$B$4,I616&gt;'CBSA Bike Groupings'!$B$3),'CBSA Bike Groupings'!$A$4,
IF(AND(I616&lt;='CBSA Bike Groupings'!$B$5,I616&gt;'CBSA Bike Groupings'!$B$4),'CBSA Bike Groupings'!$A$5,
IF(I616&gt;'CBSA Bike Groupings'!$B$5,'CBSA Bike Groupings'!$A$6,"")))))</f>
        <v>3</v>
      </c>
      <c r="L616" s="48">
        <f>IF(J616&lt;='CBSA Walk Groupings'!$B$2,'CBSA Walk Groupings'!$A$2,
IF(AND(J616&lt;='CBSA Walk Groupings'!$B$3,J616&gt;'CBSA Walk Groupings'!$B$2),'CBSA Walk Groupings'!$A$3,
IF(AND(J616&lt;='CBSA Walk Groupings'!$B$4,J616&gt;'CBSA Walk Groupings'!$B$3),'CBSA Walk Groupings'!$A$4,
IF(AND(J616&lt;='CBSA Walk Groupings'!$B$5,J616&gt;'CBSA Walk Groupings'!$B$4),'CBSA Walk Groupings'!$A$5,
IF(J616&gt;'CBSA Walk Groupings'!$B$5,'CBSA Walk Groupings'!$A$6,"")))))</f>
        <v>4</v>
      </c>
      <c r="M616" s="72">
        <v>0</v>
      </c>
      <c r="N616" s="72">
        <v>3</v>
      </c>
    </row>
    <row r="617" spans="1:14" x14ac:dyDescent="0.25">
      <c r="A617" t="str">
        <f t="shared" si="9"/>
        <v>Fond du Lac Area MPO_2013</v>
      </c>
      <c r="B617" t="s">
        <v>256</v>
      </c>
      <c r="C617" s="49" t="s">
        <v>115</v>
      </c>
      <c r="D617">
        <v>2013</v>
      </c>
      <c r="E617" s="45">
        <v>50451.445224874551</v>
      </c>
      <c r="F617" s="50">
        <v>25218.143853962498</v>
      </c>
      <c r="G617" s="46">
        <v>305.16563568483974</v>
      </c>
      <c r="H617" s="46">
        <v>592.8255723970708</v>
      </c>
      <c r="I617" s="47">
        <v>1.2101034772901789</v>
      </c>
      <c r="J617" s="47">
        <v>2.350789875060217</v>
      </c>
      <c r="K617" s="48">
        <f>IF(I617&lt;='CBSA Bike Groupings'!$B$2,'CBSA Bike Groupings'!$A$2,
IF(AND(I617&lt;='CBSA Bike Groupings'!$B$3,I617&gt;'CBSA Bike Groupings'!$B$2),'CBSA Bike Groupings'!$A$3,
IF(AND(I617&lt;='CBSA Bike Groupings'!$B$4,I617&gt;'CBSA Bike Groupings'!$B$3),'CBSA Bike Groupings'!$A$4,
IF(AND(I617&lt;='CBSA Bike Groupings'!$B$5,I617&gt;'CBSA Bike Groupings'!$B$4),'CBSA Bike Groupings'!$A$5,
IF(I617&gt;'CBSA Bike Groupings'!$B$5,'CBSA Bike Groupings'!$A$6,"")))))</f>
        <v>5</v>
      </c>
      <c r="L617" s="48">
        <f>IF(J617&lt;='CBSA Walk Groupings'!$B$2,'CBSA Walk Groupings'!$A$2,
IF(AND(J617&lt;='CBSA Walk Groupings'!$B$3,J617&gt;'CBSA Walk Groupings'!$B$2),'CBSA Walk Groupings'!$A$3,
IF(AND(J617&lt;='CBSA Walk Groupings'!$B$4,J617&gt;'CBSA Walk Groupings'!$B$3),'CBSA Walk Groupings'!$A$4,
IF(AND(J617&lt;='CBSA Walk Groupings'!$B$5,J617&gt;'CBSA Walk Groupings'!$B$4),'CBSA Walk Groupings'!$A$5,
IF(J617&gt;'CBSA Walk Groupings'!$B$5,'CBSA Walk Groupings'!$A$6,"")))))</f>
        <v>4</v>
      </c>
      <c r="M617" s="72">
        <v>0</v>
      </c>
      <c r="N617" s="72">
        <v>0</v>
      </c>
    </row>
    <row r="618" spans="1:14" x14ac:dyDescent="0.25">
      <c r="A618" t="str">
        <f t="shared" si="9"/>
        <v>Fond du Lac Area MPO_2014</v>
      </c>
      <c r="B618" t="s">
        <v>256</v>
      </c>
      <c r="C618" s="49" t="s">
        <v>115</v>
      </c>
      <c r="D618">
        <v>2014</v>
      </c>
      <c r="E618" s="45">
        <v>50529.336819801822</v>
      </c>
      <c r="F618" s="50">
        <v>24935.512606398894</v>
      </c>
      <c r="G618" s="46">
        <v>302.32718963246566</v>
      </c>
      <c r="H618" s="46">
        <v>633.43650399577984</v>
      </c>
      <c r="I618" s="47">
        <v>1.2124362326318616</v>
      </c>
      <c r="J618" s="47">
        <v>2.5402987056830297</v>
      </c>
      <c r="K618" s="48">
        <f>IF(I618&lt;='CBSA Bike Groupings'!$B$2,'CBSA Bike Groupings'!$A$2,
IF(AND(I618&lt;='CBSA Bike Groupings'!$B$3,I618&gt;'CBSA Bike Groupings'!$B$2),'CBSA Bike Groupings'!$A$3,
IF(AND(I618&lt;='CBSA Bike Groupings'!$B$4,I618&gt;'CBSA Bike Groupings'!$B$3),'CBSA Bike Groupings'!$A$4,
IF(AND(I618&lt;='CBSA Bike Groupings'!$B$5,I618&gt;'CBSA Bike Groupings'!$B$4),'CBSA Bike Groupings'!$A$5,
IF(I618&gt;'CBSA Bike Groupings'!$B$5,'CBSA Bike Groupings'!$A$6,"")))))</f>
        <v>5</v>
      </c>
      <c r="L618" s="48">
        <f>IF(J618&lt;='CBSA Walk Groupings'!$B$2,'CBSA Walk Groupings'!$A$2,
IF(AND(J618&lt;='CBSA Walk Groupings'!$B$3,J618&gt;'CBSA Walk Groupings'!$B$2),'CBSA Walk Groupings'!$A$3,
IF(AND(J618&lt;='CBSA Walk Groupings'!$B$4,J618&gt;'CBSA Walk Groupings'!$B$3),'CBSA Walk Groupings'!$A$4,
IF(AND(J618&lt;='CBSA Walk Groupings'!$B$5,J618&gt;'CBSA Walk Groupings'!$B$4),'CBSA Walk Groupings'!$A$5,
IF(J618&gt;'CBSA Walk Groupings'!$B$5,'CBSA Walk Groupings'!$A$6,"")))))</f>
        <v>4</v>
      </c>
      <c r="M618" s="72">
        <v>0</v>
      </c>
      <c r="N618" s="72">
        <v>0</v>
      </c>
    </row>
    <row r="619" spans="1:14" x14ac:dyDescent="0.25">
      <c r="A619" t="str">
        <f t="shared" si="9"/>
        <v>Fond du Lac Area MPO_2015</v>
      </c>
      <c r="B619" t="s">
        <v>256</v>
      </c>
      <c r="C619" s="49" t="s">
        <v>115</v>
      </c>
      <c r="D619">
        <v>2015</v>
      </c>
      <c r="E619" s="45">
        <v>50737.775001539376</v>
      </c>
      <c r="F619" s="50">
        <v>24875.238567028009</v>
      </c>
      <c r="G619" s="46">
        <v>215.77777216504484</v>
      </c>
      <c r="H619" s="46">
        <v>732.21344129310205</v>
      </c>
      <c r="I619" s="47">
        <v>0.86744001101182244</v>
      </c>
      <c r="J619" s="47">
        <v>2.9435433928406494</v>
      </c>
      <c r="K619" s="48">
        <f>IF(I619&lt;='CBSA Bike Groupings'!$B$2,'CBSA Bike Groupings'!$A$2,
IF(AND(I619&lt;='CBSA Bike Groupings'!$B$3,I619&gt;'CBSA Bike Groupings'!$B$2),'CBSA Bike Groupings'!$A$3,
IF(AND(I619&lt;='CBSA Bike Groupings'!$B$4,I619&gt;'CBSA Bike Groupings'!$B$3),'CBSA Bike Groupings'!$A$4,
IF(AND(I619&lt;='CBSA Bike Groupings'!$B$5,I619&gt;'CBSA Bike Groupings'!$B$4),'CBSA Bike Groupings'!$A$5,
IF(I619&gt;'CBSA Bike Groupings'!$B$5,'CBSA Bike Groupings'!$A$6,"")))))</f>
        <v>5</v>
      </c>
      <c r="L619" s="48">
        <f>IF(J619&lt;='CBSA Walk Groupings'!$B$2,'CBSA Walk Groupings'!$A$2,
IF(AND(J619&lt;='CBSA Walk Groupings'!$B$3,J619&gt;'CBSA Walk Groupings'!$B$2),'CBSA Walk Groupings'!$A$3,
IF(AND(J619&lt;='CBSA Walk Groupings'!$B$4,J619&gt;'CBSA Walk Groupings'!$B$3),'CBSA Walk Groupings'!$A$4,
IF(AND(J619&lt;='CBSA Walk Groupings'!$B$5,J619&gt;'CBSA Walk Groupings'!$B$4),'CBSA Walk Groupings'!$A$5,
IF(J619&gt;'CBSA Walk Groupings'!$B$5,'CBSA Walk Groupings'!$A$6,"")))))</f>
        <v>4</v>
      </c>
      <c r="M619" s="72">
        <v>0</v>
      </c>
      <c r="N619" s="72">
        <v>0</v>
      </c>
    </row>
    <row r="620" spans="1:14" x14ac:dyDescent="0.25">
      <c r="A620" t="str">
        <f t="shared" si="9"/>
        <v>Fond du Lac Area MPO_2016</v>
      </c>
      <c r="B620" t="s">
        <v>256</v>
      </c>
      <c r="C620" s="49" t="s">
        <v>115</v>
      </c>
      <c r="D620">
        <v>2016</v>
      </c>
      <c r="E620" s="45">
        <v>50912.777255888686</v>
      </c>
      <c r="F620" s="50">
        <v>24662.817883150354</v>
      </c>
      <c r="G620" s="46">
        <v>143.2197162442703</v>
      </c>
      <c r="H620" s="46">
        <v>676.3880107101711</v>
      </c>
      <c r="I620" s="47">
        <v>0.58071108063494259</v>
      </c>
      <c r="J620" s="47">
        <v>2.7425414805186543</v>
      </c>
      <c r="K620" s="48">
        <f>IF(I620&lt;='CBSA Bike Groupings'!$B$2,'CBSA Bike Groupings'!$A$2,
IF(AND(I620&lt;='CBSA Bike Groupings'!$B$3,I620&gt;'CBSA Bike Groupings'!$B$2),'CBSA Bike Groupings'!$A$3,
IF(AND(I620&lt;='CBSA Bike Groupings'!$B$4,I620&gt;'CBSA Bike Groupings'!$B$3),'CBSA Bike Groupings'!$A$4,
IF(AND(I620&lt;='CBSA Bike Groupings'!$B$5,I620&gt;'CBSA Bike Groupings'!$B$4),'CBSA Bike Groupings'!$A$5,
IF(I620&gt;'CBSA Bike Groupings'!$B$5,'CBSA Bike Groupings'!$A$6,"")))))</f>
        <v>3</v>
      </c>
      <c r="L620" s="48">
        <f>IF(J620&lt;='CBSA Walk Groupings'!$B$2,'CBSA Walk Groupings'!$A$2,
IF(AND(J620&lt;='CBSA Walk Groupings'!$B$3,J620&gt;'CBSA Walk Groupings'!$B$2),'CBSA Walk Groupings'!$A$3,
IF(AND(J620&lt;='CBSA Walk Groupings'!$B$4,J620&gt;'CBSA Walk Groupings'!$B$3),'CBSA Walk Groupings'!$A$4,
IF(AND(J620&lt;='CBSA Walk Groupings'!$B$5,J620&gt;'CBSA Walk Groupings'!$B$4),'CBSA Walk Groupings'!$A$5,
IF(J620&gt;'CBSA Walk Groupings'!$B$5,'CBSA Walk Groupings'!$A$6,"")))))</f>
        <v>4</v>
      </c>
      <c r="M620" s="72">
        <v>0</v>
      </c>
      <c r="N620" s="72">
        <v>0</v>
      </c>
    </row>
    <row r="621" spans="1:14" x14ac:dyDescent="0.25">
      <c r="A621" t="str">
        <f t="shared" si="9"/>
        <v>Fond du Lac Area MPO_2017</v>
      </c>
      <c r="B621" t="s">
        <v>256</v>
      </c>
      <c r="C621" s="49" t="s">
        <v>115</v>
      </c>
      <c r="D621">
        <v>2017</v>
      </c>
      <c r="E621" s="45">
        <v>50925</v>
      </c>
      <c r="F621" s="50">
        <v>24964</v>
      </c>
      <c r="G621" s="46">
        <v>107</v>
      </c>
      <c r="H621" s="46">
        <v>687</v>
      </c>
      <c r="I621" s="47">
        <f>(G621/$F621)*100</f>
        <v>0.42861720878064413</v>
      </c>
      <c r="J621" s="47">
        <f>(H621/$F621)*100</f>
        <v>2.751962826470117</v>
      </c>
      <c r="K621" s="48">
        <f>IF(I621&lt;='CBSA Bike Groupings'!$B$2,'CBSA Bike Groupings'!$A$2,
IF(AND(I621&lt;='CBSA Bike Groupings'!$B$3,I621&gt;'CBSA Bike Groupings'!$B$2),'CBSA Bike Groupings'!$A$3,
IF(AND(I621&lt;='CBSA Bike Groupings'!$B$4,I621&gt;'CBSA Bike Groupings'!$B$3),'CBSA Bike Groupings'!$A$4,
IF(AND(I621&lt;='CBSA Bike Groupings'!$B$5,I621&gt;'CBSA Bike Groupings'!$B$4),'CBSA Bike Groupings'!$A$5,
IF(I621&gt;'CBSA Bike Groupings'!$B$5,'CBSA Bike Groupings'!$A$6,"")))))</f>
        <v>3</v>
      </c>
      <c r="L621" s="48">
        <f>IF(J621&lt;='CBSA Walk Groupings'!$B$2,'CBSA Walk Groupings'!$A$2,
IF(AND(J621&lt;='CBSA Walk Groupings'!$B$3,J621&gt;'CBSA Walk Groupings'!$B$2),'CBSA Walk Groupings'!$A$3,
IF(AND(J621&lt;='CBSA Walk Groupings'!$B$4,J621&gt;'CBSA Walk Groupings'!$B$3),'CBSA Walk Groupings'!$A$4,
IF(AND(J621&lt;='CBSA Walk Groupings'!$B$5,J621&gt;'CBSA Walk Groupings'!$B$4),'CBSA Walk Groupings'!$A$5,
IF(J621&gt;'CBSA Walk Groupings'!$B$5,'CBSA Walk Groupings'!$A$6,"")))))</f>
        <v>4</v>
      </c>
      <c r="M621" s="72">
        <v>0</v>
      </c>
      <c r="N621" s="72">
        <v>1</v>
      </c>
    </row>
    <row r="622" spans="1:14" x14ac:dyDescent="0.25">
      <c r="A622" t="str">
        <f t="shared" si="9"/>
        <v>Franklin County MPO_2013</v>
      </c>
      <c r="B622" t="s">
        <v>257</v>
      </c>
      <c r="C622" s="49" t="s">
        <v>95</v>
      </c>
      <c r="D622">
        <v>2013</v>
      </c>
      <c r="E622" s="45">
        <v>150722.33573000215</v>
      </c>
      <c r="F622" s="50">
        <v>68515.726813294576</v>
      </c>
      <c r="G622" s="46">
        <v>104.29258472116832</v>
      </c>
      <c r="H622" s="46">
        <v>1762.2575804240944</v>
      </c>
      <c r="I622" s="47">
        <v>0.15221700122274953</v>
      </c>
      <c r="J622" s="47">
        <v>2.5720482907905922</v>
      </c>
      <c r="K622" s="48">
        <f>IF(I622&lt;='CBSA Bike Groupings'!$B$2,'CBSA Bike Groupings'!$A$2,
IF(AND(I622&lt;='CBSA Bike Groupings'!$B$3,I622&gt;'CBSA Bike Groupings'!$B$2),'CBSA Bike Groupings'!$A$3,
IF(AND(I622&lt;='CBSA Bike Groupings'!$B$4,I622&gt;'CBSA Bike Groupings'!$B$3),'CBSA Bike Groupings'!$A$4,
IF(AND(I622&lt;='CBSA Bike Groupings'!$B$5,I622&gt;'CBSA Bike Groupings'!$B$4),'CBSA Bike Groupings'!$A$5,
IF(I622&gt;'CBSA Bike Groupings'!$B$5,'CBSA Bike Groupings'!$A$6,"")))))</f>
        <v>1</v>
      </c>
      <c r="L622" s="48">
        <f>IF(J622&lt;='CBSA Walk Groupings'!$B$2,'CBSA Walk Groupings'!$A$2,
IF(AND(J622&lt;='CBSA Walk Groupings'!$B$3,J622&gt;'CBSA Walk Groupings'!$B$2),'CBSA Walk Groupings'!$A$3,
IF(AND(J622&lt;='CBSA Walk Groupings'!$B$4,J622&gt;'CBSA Walk Groupings'!$B$3),'CBSA Walk Groupings'!$A$4,
IF(AND(J622&lt;='CBSA Walk Groupings'!$B$5,J622&gt;'CBSA Walk Groupings'!$B$4),'CBSA Walk Groupings'!$A$5,
IF(J622&gt;'CBSA Walk Groupings'!$B$5,'CBSA Walk Groupings'!$A$6,"")))))</f>
        <v>4</v>
      </c>
      <c r="M622" s="72">
        <v>0</v>
      </c>
      <c r="N622" s="72">
        <v>2</v>
      </c>
    </row>
    <row r="623" spans="1:14" x14ac:dyDescent="0.25">
      <c r="A623" t="str">
        <f t="shared" si="9"/>
        <v>Franklin County MPO_2014</v>
      </c>
      <c r="B623" t="s">
        <v>257</v>
      </c>
      <c r="C623" s="49" t="s">
        <v>95</v>
      </c>
      <c r="D623">
        <v>2014</v>
      </c>
      <c r="E623" s="45">
        <v>151645.3208923252</v>
      </c>
      <c r="F623" s="50">
        <v>69370.319630529571</v>
      </c>
      <c r="G623" s="46">
        <v>171.3050451016648</v>
      </c>
      <c r="H623" s="46">
        <v>1681.3571181114464</v>
      </c>
      <c r="I623" s="47">
        <v>0.24694285108392985</v>
      </c>
      <c r="J623" s="47">
        <v>2.42374134509752</v>
      </c>
      <c r="K623" s="48">
        <f>IF(I623&lt;='CBSA Bike Groupings'!$B$2,'CBSA Bike Groupings'!$A$2,
IF(AND(I623&lt;='CBSA Bike Groupings'!$B$3,I623&gt;'CBSA Bike Groupings'!$B$2),'CBSA Bike Groupings'!$A$3,
IF(AND(I623&lt;='CBSA Bike Groupings'!$B$4,I623&gt;'CBSA Bike Groupings'!$B$3),'CBSA Bike Groupings'!$A$4,
IF(AND(I623&lt;='CBSA Bike Groupings'!$B$5,I623&gt;'CBSA Bike Groupings'!$B$4),'CBSA Bike Groupings'!$A$5,
IF(I623&gt;'CBSA Bike Groupings'!$B$5,'CBSA Bike Groupings'!$A$6,"")))))</f>
        <v>2</v>
      </c>
      <c r="L623" s="48">
        <f>IF(J623&lt;='CBSA Walk Groupings'!$B$2,'CBSA Walk Groupings'!$A$2,
IF(AND(J623&lt;='CBSA Walk Groupings'!$B$3,J623&gt;'CBSA Walk Groupings'!$B$2),'CBSA Walk Groupings'!$A$3,
IF(AND(J623&lt;='CBSA Walk Groupings'!$B$4,J623&gt;'CBSA Walk Groupings'!$B$3),'CBSA Walk Groupings'!$A$4,
IF(AND(J623&lt;='CBSA Walk Groupings'!$B$5,J623&gt;'CBSA Walk Groupings'!$B$4),'CBSA Walk Groupings'!$A$5,
IF(J623&gt;'CBSA Walk Groupings'!$B$5,'CBSA Walk Groupings'!$A$6,"")))))</f>
        <v>4</v>
      </c>
      <c r="M623" s="72">
        <v>0</v>
      </c>
      <c r="N623" s="72">
        <v>2</v>
      </c>
    </row>
    <row r="624" spans="1:14" x14ac:dyDescent="0.25">
      <c r="A624" t="str">
        <f t="shared" si="9"/>
        <v>Franklin County MPO_2015</v>
      </c>
      <c r="B624" t="s">
        <v>257</v>
      </c>
      <c r="C624" s="49" t="s">
        <v>95</v>
      </c>
      <c r="D624">
        <v>2015</v>
      </c>
      <c r="E624" s="45">
        <v>152414.47921625624</v>
      </c>
      <c r="F624" s="50">
        <v>70205.015748668753</v>
      </c>
      <c r="G624" s="46">
        <v>166.33409600313823</v>
      </c>
      <c r="H624" s="46">
        <v>1707.6035479988154</v>
      </c>
      <c r="I624" s="47">
        <v>0.23692622846009731</v>
      </c>
      <c r="J624" s="47">
        <v>2.4323098994977368</v>
      </c>
      <c r="K624" s="48">
        <f>IF(I624&lt;='CBSA Bike Groupings'!$B$2,'CBSA Bike Groupings'!$A$2,
IF(AND(I624&lt;='CBSA Bike Groupings'!$B$3,I624&gt;'CBSA Bike Groupings'!$B$2),'CBSA Bike Groupings'!$A$3,
IF(AND(I624&lt;='CBSA Bike Groupings'!$B$4,I624&gt;'CBSA Bike Groupings'!$B$3),'CBSA Bike Groupings'!$A$4,
IF(AND(I624&lt;='CBSA Bike Groupings'!$B$5,I624&gt;'CBSA Bike Groupings'!$B$4),'CBSA Bike Groupings'!$A$5,
IF(I624&gt;'CBSA Bike Groupings'!$B$5,'CBSA Bike Groupings'!$A$6,"")))))</f>
        <v>1</v>
      </c>
      <c r="L624" s="48">
        <f>IF(J624&lt;='CBSA Walk Groupings'!$B$2,'CBSA Walk Groupings'!$A$2,
IF(AND(J624&lt;='CBSA Walk Groupings'!$B$3,J624&gt;'CBSA Walk Groupings'!$B$2),'CBSA Walk Groupings'!$A$3,
IF(AND(J624&lt;='CBSA Walk Groupings'!$B$4,J624&gt;'CBSA Walk Groupings'!$B$3),'CBSA Walk Groupings'!$A$4,
IF(AND(J624&lt;='CBSA Walk Groupings'!$B$5,J624&gt;'CBSA Walk Groupings'!$B$4),'CBSA Walk Groupings'!$A$5,
IF(J624&gt;'CBSA Walk Groupings'!$B$5,'CBSA Walk Groupings'!$A$6,"")))))</f>
        <v>4</v>
      </c>
      <c r="M624" s="72">
        <v>0</v>
      </c>
      <c r="N624" s="72">
        <v>0</v>
      </c>
    </row>
    <row r="625" spans="1:14" x14ac:dyDescent="0.25">
      <c r="A625" t="str">
        <f t="shared" si="9"/>
        <v>Franklin County MPO_2016</v>
      </c>
      <c r="B625" t="s">
        <v>257</v>
      </c>
      <c r="C625" s="49" t="s">
        <v>95</v>
      </c>
      <c r="D625">
        <v>2016</v>
      </c>
      <c r="E625" s="45">
        <v>152841.90393650279</v>
      </c>
      <c r="F625" s="50">
        <v>70457.235795370201</v>
      </c>
      <c r="G625" s="46">
        <v>141.36922213901258</v>
      </c>
      <c r="H625" s="46">
        <v>1621.4572128604182</v>
      </c>
      <c r="I625" s="47">
        <v>0.20064542774512603</v>
      </c>
      <c r="J625" s="47">
        <v>2.3013352632363206</v>
      </c>
      <c r="K625" s="48">
        <f>IF(I625&lt;='CBSA Bike Groupings'!$B$2,'CBSA Bike Groupings'!$A$2,
IF(AND(I625&lt;='CBSA Bike Groupings'!$B$3,I625&gt;'CBSA Bike Groupings'!$B$2),'CBSA Bike Groupings'!$A$3,
IF(AND(I625&lt;='CBSA Bike Groupings'!$B$4,I625&gt;'CBSA Bike Groupings'!$B$3),'CBSA Bike Groupings'!$A$4,
IF(AND(I625&lt;='CBSA Bike Groupings'!$B$5,I625&gt;'CBSA Bike Groupings'!$B$4),'CBSA Bike Groupings'!$A$5,
IF(I625&gt;'CBSA Bike Groupings'!$B$5,'CBSA Bike Groupings'!$A$6,"")))))</f>
        <v>1</v>
      </c>
      <c r="L625" s="48">
        <f>IF(J625&lt;='CBSA Walk Groupings'!$B$2,'CBSA Walk Groupings'!$A$2,
IF(AND(J625&lt;='CBSA Walk Groupings'!$B$3,J625&gt;'CBSA Walk Groupings'!$B$2),'CBSA Walk Groupings'!$A$3,
IF(AND(J625&lt;='CBSA Walk Groupings'!$B$4,J625&gt;'CBSA Walk Groupings'!$B$3),'CBSA Walk Groupings'!$A$4,
IF(AND(J625&lt;='CBSA Walk Groupings'!$B$5,J625&gt;'CBSA Walk Groupings'!$B$4),'CBSA Walk Groupings'!$A$5,
IF(J625&gt;'CBSA Walk Groupings'!$B$5,'CBSA Walk Groupings'!$A$6,"")))))</f>
        <v>3</v>
      </c>
      <c r="M625" s="72">
        <v>1</v>
      </c>
      <c r="N625" s="72">
        <v>1</v>
      </c>
    </row>
    <row r="626" spans="1:14" x14ac:dyDescent="0.25">
      <c r="A626" t="str">
        <f t="shared" si="9"/>
        <v>Franklin County MPO_2017</v>
      </c>
      <c r="B626" t="s">
        <v>257</v>
      </c>
      <c r="C626" s="49" t="s">
        <v>95</v>
      </c>
      <c r="D626">
        <v>2017</v>
      </c>
      <c r="E626" s="45">
        <v>153138</v>
      </c>
      <c r="F626" s="50">
        <v>71073</v>
      </c>
      <c r="G626" s="46">
        <v>172</v>
      </c>
      <c r="H626" s="46">
        <v>1637</v>
      </c>
      <c r="I626" s="47">
        <f>(G626/$F626)*100</f>
        <v>0.24200469939358124</v>
      </c>
      <c r="J626" s="47">
        <f>(H626/$F626)*100</f>
        <v>2.3032656564377469</v>
      </c>
      <c r="K626" s="48">
        <f>IF(I626&lt;='CBSA Bike Groupings'!$B$2,'CBSA Bike Groupings'!$A$2,
IF(AND(I626&lt;='CBSA Bike Groupings'!$B$3,I626&gt;'CBSA Bike Groupings'!$B$2),'CBSA Bike Groupings'!$A$3,
IF(AND(I626&lt;='CBSA Bike Groupings'!$B$4,I626&gt;'CBSA Bike Groupings'!$B$3),'CBSA Bike Groupings'!$A$4,
IF(AND(I626&lt;='CBSA Bike Groupings'!$B$5,I626&gt;'CBSA Bike Groupings'!$B$4),'CBSA Bike Groupings'!$A$5,
IF(I626&gt;'CBSA Bike Groupings'!$B$5,'CBSA Bike Groupings'!$A$6,"")))))</f>
        <v>2</v>
      </c>
      <c r="L626" s="48">
        <f>IF(J626&lt;='CBSA Walk Groupings'!$B$2,'CBSA Walk Groupings'!$A$2,
IF(AND(J626&lt;='CBSA Walk Groupings'!$B$3,J626&gt;'CBSA Walk Groupings'!$B$2),'CBSA Walk Groupings'!$A$3,
IF(AND(J626&lt;='CBSA Walk Groupings'!$B$4,J626&gt;'CBSA Walk Groupings'!$B$3),'CBSA Walk Groupings'!$A$4,
IF(AND(J626&lt;='CBSA Walk Groupings'!$B$5,J626&gt;'CBSA Walk Groupings'!$B$4),'CBSA Walk Groupings'!$A$5,
IF(J626&gt;'CBSA Walk Groupings'!$B$5,'CBSA Walk Groupings'!$A$6,"")))))</f>
        <v>3</v>
      </c>
      <c r="M626" s="72">
        <v>0</v>
      </c>
      <c r="N626" s="72">
        <v>2</v>
      </c>
    </row>
    <row r="627" spans="1:14" x14ac:dyDescent="0.25">
      <c r="A627" t="str">
        <f t="shared" si="9"/>
        <v>Fredericksburg Area MPO_2013</v>
      </c>
      <c r="B627" t="s">
        <v>258</v>
      </c>
      <c r="C627" s="49" t="s">
        <v>149</v>
      </c>
      <c r="D627">
        <v>2013</v>
      </c>
      <c r="E627" s="45">
        <v>282133.44339895155</v>
      </c>
      <c r="F627" s="50">
        <v>136490.94339285328</v>
      </c>
      <c r="G627" s="46">
        <v>181.00059169952743</v>
      </c>
      <c r="H627" s="46">
        <v>2807.830209945163</v>
      </c>
      <c r="I627" s="47">
        <v>0.13260996458832058</v>
      </c>
      <c r="J627" s="47">
        <v>2.0571549585261217</v>
      </c>
      <c r="K627" s="48">
        <f>IF(I627&lt;='CBSA Bike Groupings'!$B$2,'CBSA Bike Groupings'!$A$2,
IF(AND(I627&lt;='CBSA Bike Groupings'!$B$3,I627&gt;'CBSA Bike Groupings'!$B$2),'CBSA Bike Groupings'!$A$3,
IF(AND(I627&lt;='CBSA Bike Groupings'!$B$4,I627&gt;'CBSA Bike Groupings'!$B$3),'CBSA Bike Groupings'!$A$4,
IF(AND(I627&lt;='CBSA Bike Groupings'!$B$5,I627&gt;'CBSA Bike Groupings'!$B$4),'CBSA Bike Groupings'!$A$5,
IF(I627&gt;'CBSA Bike Groupings'!$B$5,'CBSA Bike Groupings'!$A$6,"")))))</f>
        <v>1</v>
      </c>
      <c r="L627" s="48">
        <f>IF(J627&lt;='CBSA Walk Groupings'!$B$2,'CBSA Walk Groupings'!$A$2,
IF(AND(J627&lt;='CBSA Walk Groupings'!$B$3,J627&gt;'CBSA Walk Groupings'!$B$2),'CBSA Walk Groupings'!$A$3,
IF(AND(J627&lt;='CBSA Walk Groupings'!$B$4,J627&gt;'CBSA Walk Groupings'!$B$3),'CBSA Walk Groupings'!$A$4,
IF(AND(J627&lt;='CBSA Walk Groupings'!$B$5,J627&gt;'CBSA Walk Groupings'!$B$4),'CBSA Walk Groupings'!$A$5,
IF(J627&gt;'CBSA Walk Groupings'!$B$5,'CBSA Walk Groupings'!$A$6,"")))))</f>
        <v>3</v>
      </c>
      <c r="M627" s="72">
        <v>0</v>
      </c>
      <c r="N627" s="72">
        <v>1</v>
      </c>
    </row>
    <row r="628" spans="1:14" x14ac:dyDescent="0.25">
      <c r="A628" t="str">
        <f t="shared" si="9"/>
        <v>Fredericksburg Area MPO_2014</v>
      </c>
      <c r="B628" t="s">
        <v>258</v>
      </c>
      <c r="C628" s="49" t="s">
        <v>149</v>
      </c>
      <c r="D628">
        <v>2014</v>
      </c>
      <c r="E628" s="45">
        <v>287502.44376112922</v>
      </c>
      <c r="F628" s="50">
        <v>139927.9568644425</v>
      </c>
      <c r="G628" s="46">
        <v>119.00043590493867</v>
      </c>
      <c r="H628" s="46">
        <v>2425.8625128505432</v>
      </c>
      <c r="I628" s="47">
        <v>8.5044074516304344E-2</v>
      </c>
      <c r="J628" s="47">
        <v>1.7336510638832792</v>
      </c>
      <c r="K628" s="48">
        <f>IF(I628&lt;='CBSA Bike Groupings'!$B$2,'CBSA Bike Groupings'!$A$2,
IF(AND(I628&lt;='CBSA Bike Groupings'!$B$3,I628&gt;'CBSA Bike Groupings'!$B$2),'CBSA Bike Groupings'!$A$3,
IF(AND(I628&lt;='CBSA Bike Groupings'!$B$4,I628&gt;'CBSA Bike Groupings'!$B$3),'CBSA Bike Groupings'!$A$4,
IF(AND(I628&lt;='CBSA Bike Groupings'!$B$5,I628&gt;'CBSA Bike Groupings'!$B$4),'CBSA Bike Groupings'!$A$5,
IF(I628&gt;'CBSA Bike Groupings'!$B$5,'CBSA Bike Groupings'!$A$6,"")))))</f>
        <v>1</v>
      </c>
      <c r="L628" s="48">
        <f>IF(J628&lt;='CBSA Walk Groupings'!$B$2,'CBSA Walk Groupings'!$A$2,
IF(AND(J628&lt;='CBSA Walk Groupings'!$B$3,J628&gt;'CBSA Walk Groupings'!$B$2),'CBSA Walk Groupings'!$A$3,
IF(AND(J628&lt;='CBSA Walk Groupings'!$B$4,J628&gt;'CBSA Walk Groupings'!$B$3),'CBSA Walk Groupings'!$A$4,
IF(AND(J628&lt;='CBSA Walk Groupings'!$B$5,J628&gt;'CBSA Walk Groupings'!$B$4),'CBSA Walk Groupings'!$A$5,
IF(J628&gt;'CBSA Walk Groupings'!$B$5,'CBSA Walk Groupings'!$A$6,"")))))</f>
        <v>2</v>
      </c>
      <c r="M628" s="72">
        <v>0</v>
      </c>
      <c r="N628" s="72">
        <v>2</v>
      </c>
    </row>
    <row r="629" spans="1:14" x14ac:dyDescent="0.25">
      <c r="A629" t="str">
        <f t="shared" si="9"/>
        <v>Fredericksburg Area MPO_2015</v>
      </c>
      <c r="B629" t="s">
        <v>258</v>
      </c>
      <c r="C629" s="49" t="s">
        <v>149</v>
      </c>
      <c r="D629">
        <v>2015</v>
      </c>
      <c r="E629" s="45">
        <v>292229.37753526855</v>
      </c>
      <c r="F629" s="50">
        <v>143187.96366662666</v>
      </c>
      <c r="G629" s="46">
        <v>132.00055839573955</v>
      </c>
      <c r="H629" s="46">
        <v>2086.9364135943633</v>
      </c>
      <c r="I629" s="47">
        <v>9.2186909440982151E-2</v>
      </c>
      <c r="J629" s="47">
        <v>1.4574803357447099</v>
      </c>
      <c r="K629" s="48">
        <f>IF(I629&lt;='CBSA Bike Groupings'!$B$2,'CBSA Bike Groupings'!$A$2,
IF(AND(I629&lt;='CBSA Bike Groupings'!$B$3,I629&gt;'CBSA Bike Groupings'!$B$2),'CBSA Bike Groupings'!$A$3,
IF(AND(I629&lt;='CBSA Bike Groupings'!$B$4,I629&gt;'CBSA Bike Groupings'!$B$3),'CBSA Bike Groupings'!$A$4,
IF(AND(I629&lt;='CBSA Bike Groupings'!$B$5,I629&gt;'CBSA Bike Groupings'!$B$4),'CBSA Bike Groupings'!$A$5,
IF(I629&gt;'CBSA Bike Groupings'!$B$5,'CBSA Bike Groupings'!$A$6,"")))))</f>
        <v>1</v>
      </c>
      <c r="L629" s="48">
        <f>IF(J629&lt;='CBSA Walk Groupings'!$B$2,'CBSA Walk Groupings'!$A$2,
IF(AND(J629&lt;='CBSA Walk Groupings'!$B$3,J629&gt;'CBSA Walk Groupings'!$B$2),'CBSA Walk Groupings'!$A$3,
IF(AND(J629&lt;='CBSA Walk Groupings'!$B$4,J629&gt;'CBSA Walk Groupings'!$B$3),'CBSA Walk Groupings'!$A$4,
IF(AND(J629&lt;='CBSA Walk Groupings'!$B$5,J629&gt;'CBSA Walk Groupings'!$B$4),'CBSA Walk Groupings'!$A$5,
IF(J629&gt;'CBSA Walk Groupings'!$B$5,'CBSA Walk Groupings'!$A$6,"")))))</f>
        <v>2</v>
      </c>
      <c r="M629" s="72">
        <v>1</v>
      </c>
      <c r="N629" s="72">
        <v>2</v>
      </c>
    </row>
    <row r="630" spans="1:14" x14ac:dyDescent="0.25">
      <c r="A630" t="str">
        <f t="shared" si="9"/>
        <v>Fredericksburg Area MPO_2016</v>
      </c>
      <c r="B630" t="s">
        <v>258</v>
      </c>
      <c r="C630" s="49" t="s">
        <v>149</v>
      </c>
      <c r="D630">
        <v>2016</v>
      </c>
      <c r="E630" s="45">
        <v>296580.33682839549</v>
      </c>
      <c r="F630" s="50">
        <v>145568.99936058852</v>
      </c>
      <c r="G630" s="46">
        <v>204.00067175689486</v>
      </c>
      <c r="H630" s="46">
        <v>1998.9531120970205</v>
      </c>
      <c r="I630" s="47">
        <v>0.14014018963719427</v>
      </c>
      <c r="J630" s="47">
        <v>1.3731997340624837</v>
      </c>
      <c r="K630" s="48">
        <f>IF(I630&lt;='CBSA Bike Groupings'!$B$2,'CBSA Bike Groupings'!$A$2,
IF(AND(I630&lt;='CBSA Bike Groupings'!$B$3,I630&gt;'CBSA Bike Groupings'!$B$2),'CBSA Bike Groupings'!$A$3,
IF(AND(I630&lt;='CBSA Bike Groupings'!$B$4,I630&gt;'CBSA Bike Groupings'!$B$3),'CBSA Bike Groupings'!$A$4,
IF(AND(I630&lt;='CBSA Bike Groupings'!$B$5,I630&gt;'CBSA Bike Groupings'!$B$4),'CBSA Bike Groupings'!$A$5,
IF(I630&gt;'CBSA Bike Groupings'!$B$5,'CBSA Bike Groupings'!$A$6,"")))))</f>
        <v>1</v>
      </c>
      <c r="L630" s="48">
        <f>IF(J630&lt;='CBSA Walk Groupings'!$B$2,'CBSA Walk Groupings'!$A$2,
IF(AND(J630&lt;='CBSA Walk Groupings'!$B$3,J630&gt;'CBSA Walk Groupings'!$B$2),'CBSA Walk Groupings'!$A$3,
IF(AND(J630&lt;='CBSA Walk Groupings'!$B$4,J630&gt;'CBSA Walk Groupings'!$B$3),'CBSA Walk Groupings'!$A$4,
IF(AND(J630&lt;='CBSA Walk Groupings'!$B$5,J630&gt;'CBSA Walk Groupings'!$B$4),'CBSA Walk Groupings'!$A$5,
IF(J630&gt;'CBSA Walk Groupings'!$B$5,'CBSA Walk Groupings'!$A$6,"")))))</f>
        <v>2</v>
      </c>
      <c r="M630" s="72">
        <v>0</v>
      </c>
      <c r="N630" s="72">
        <v>4</v>
      </c>
    </row>
    <row r="631" spans="1:14" x14ac:dyDescent="0.25">
      <c r="A631" t="str">
        <f t="shared" si="9"/>
        <v>Fredericksburg Area MPO_2017</v>
      </c>
      <c r="B631" t="s">
        <v>258</v>
      </c>
      <c r="C631" s="49" t="s">
        <v>149</v>
      </c>
      <c r="D631">
        <v>2017</v>
      </c>
      <c r="E631" s="45">
        <v>299451</v>
      </c>
      <c r="F631" s="50">
        <v>149280</v>
      </c>
      <c r="G631" s="46">
        <v>219</v>
      </c>
      <c r="H631" s="46">
        <v>1956</v>
      </c>
      <c r="I631" s="47">
        <f>(G631/$F631)*100</f>
        <v>0.14670418006430869</v>
      </c>
      <c r="J631" s="47">
        <f>(H631/$F631)*100</f>
        <v>1.310289389067524</v>
      </c>
      <c r="K631" s="48">
        <f>IF(I631&lt;='CBSA Bike Groupings'!$B$2,'CBSA Bike Groupings'!$A$2,
IF(AND(I631&lt;='CBSA Bike Groupings'!$B$3,I631&gt;'CBSA Bike Groupings'!$B$2),'CBSA Bike Groupings'!$A$3,
IF(AND(I631&lt;='CBSA Bike Groupings'!$B$4,I631&gt;'CBSA Bike Groupings'!$B$3),'CBSA Bike Groupings'!$A$4,
IF(AND(I631&lt;='CBSA Bike Groupings'!$B$5,I631&gt;'CBSA Bike Groupings'!$B$4),'CBSA Bike Groupings'!$A$5,
IF(I631&gt;'CBSA Bike Groupings'!$B$5,'CBSA Bike Groupings'!$A$6,"")))))</f>
        <v>1</v>
      </c>
      <c r="L631" s="48">
        <f>IF(J631&lt;='CBSA Walk Groupings'!$B$2,'CBSA Walk Groupings'!$A$2,
IF(AND(J631&lt;='CBSA Walk Groupings'!$B$3,J631&gt;'CBSA Walk Groupings'!$B$2),'CBSA Walk Groupings'!$A$3,
IF(AND(J631&lt;='CBSA Walk Groupings'!$B$4,J631&gt;'CBSA Walk Groupings'!$B$3),'CBSA Walk Groupings'!$A$4,
IF(AND(J631&lt;='CBSA Walk Groupings'!$B$5,J631&gt;'CBSA Walk Groupings'!$B$4),'CBSA Walk Groupings'!$A$5,
IF(J631&gt;'CBSA Walk Groupings'!$B$5,'CBSA Walk Groupings'!$A$6,"")))))</f>
        <v>1</v>
      </c>
      <c r="M631" s="72">
        <v>1</v>
      </c>
      <c r="N631" s="72">
        <v>1</v>
      </c>
    </row>
    <row r="632" spans="1:14" x14ac:dyDescent="0.25">
      <c r="A632" t="str">
        <f t="shared" si="9"/>
        <v>French Broad River MPO_2013</v>
      </c>
      <c r="B632" t="s">
        <v>259</v>
      </c>
      <c r="C632" s="49" t="s">
        <v>164</v>
      </c>
      <c r="D632">
        <v>2013</v>
      </c>
      <c r="E632" s="45">
        <v>386113.28753987828</v>
      </c>
      <c r="F632" s="50">
        <v>170247.19552872976</v>
      </c>
      <c r="G632" s="46">
        <v>524.16679931686929</v>
      </c>
      <c r="H632" s="46">
        <v>3686.3295338185753</v>
      </c>
      <c r="I632" s="47">
        <v>0.30788571740579096</v>
      </c>
      <c r="J632" s="47">
        <v>2.165280621727772</v>
      </c>
      <c r="K632" s="48">
        <f>IF(I632&lt;='CBSA Bike Groupings'!$B$2,'CBSA Bike Groupings'!$A$2,
IF(AND(I632&lt;='CBSA Bike Groupings'!$B$3,I632&gt;'CBSA Bike Groupings'!$B$2),'CBSA Bike Groupings'!$A$3,
IF(AND(I632&lt;='CBSA Bike Groupings'!$B$4,I632&gt;'CBSA Bike Groupings'!$B$3),'CBSA Bike Groupings'!$A$4,
IF(AND(I632&lt;='CBSA Bike Groupings'!$B$5,I632&gt;'CBSA Bike Groupings'!$B$4),'CBSA Bike Groupings'!$A$5,
IF(I632&gt;'CBSA Bike Groupings'!$B$5,'CBSA Bike Groupings'!$A$6,"")))))</f>
        <v>2</v>
      </c>
      <c r="L632" s="48">
        <f>IF(J632&lt;='CBSA Walk Groupings'!$B$2,'CBSA Walk Groupings'!$A$2,
IF(AND(J632&lt;='CBSA Walk Groupings'!$B$3,J632&gt;'CBSA Walk Groupings'!$B$2),'CBSA Walk Groupings'!$A$3,
IF(AND(J632&lt;='CBSA Walk Groupings'!$B$4,J632&gt;'CBSA Walk Groupings'!$B$3),'CBSA Walk Groupings'!$A$4,
IF(AND(J632&lt;='CBSA Walk Groupings'!$B$5,J632&gt;'CBSA Walk Groupings'!$B$4),'CBSA Walk Groupings'!$A$5,
IF(J632&gt;'CBSA Walk Groupings'!$B$5,'CBSA Walk Groupings'!$A$6,"")))))</f>
        <v>3</v>
      </c>
      <c r="M632" s="72">
        <v>0</v>
      </c>
      <c r="N632" s="72">
        <v>5</v>
      </c>
    </row>
    <row r="633" spans="1:14" x14ac:dyDescent="0.25">
      <c r="A633" t="str">
        <f t="shared" si="9"/>
        <v>French Broad River MPO_2014</v>
      </c>
      <c r="B633" t="s">
        <v>259</v>
      </c>
      <c r="C633" s="49" t="s">
        <v>164</v>
      </c>
      <c r="D633">
        <v>2014</v>
      </c>
      <c r="E633" s="45">
        <v>390306.96927558898</v>
      </c>
      <c r="F633" s="50">
        <v>172819.58470571198</v>
      </c>
      <c r="G633" s="46">
        <v>560.16905969646689</v>
      </c>
      <c r="H633" s="46">
        <v>3845.4891442216763</v>
      </c>
      <c r="I633" s="47">
        <v>0.32413517290320876</v>
      </c>
      <c r="J633" s="47">
        <v>2.2251466179426456</v>
      </c>
      <c r="K633" s="48">
        <f>IF(I633&lt;='CBSA Bike Groupings'!$B$2,'CBSA Bike Groupings'!$A$2,
IF(AND(I633&lt;='CBSA Bike Groupings'!$B$3,I633&gt;'CBSA Bike Groupings'!$B$2),'CBSA Bike Groupings'!$A$3,
IF(AND(I633&lt;='CBSA Bike Groupings'!$B$4,I633&gt;'CBSA Bike Groupings'!$B$3),'CBSA Bike Groupings'!$A$4,
IF(AND(I633&lt;='CBSA Bike Groupings'!$B$5,I633&gt;'CBSA Bike Groupings'!$B$4),'CBSA Bike Groupings'!$A$5,
IF(I633&gt;'CBSA Bike Groupings'!$B$5,'CBSA Bike Groupings'!$A$6,"")))))</f>
        <v>2</v>
      </c>
      <c r="L633" s="48">
        <f>IF(J633&lt;='CBSA Walk Groupings'!$B$2,'CBSA Walk Groupings'!$A$2,
IF(AND(J633&lt;='CBSA Walk Groupings'!$B$3,J633&gt;'CBSA Walk Groupings'!$B$2),'CBSA Walk Groupings'!$A$3,
IF(AND(J633&lt;='CBSA Walk Groupings'!$B$4,J633&gt;'CBSA Walk Groupings'!$B$3),'CBSA Walk Groupings'!$A$4,
IF(AND(J633&lt;='CBSA Walk Groupings'!$B$5,J633&gt;'CBSA Walk Groupings'!$B$4),'CBSA Walk Groupings'!$A$5,
IF(J633&gt;'CBSA Walk Groupings'!$B$5,'CBSA Walk Groupings'!$A$6,"")))))</f>
        <v>3</v>
      </c>
      <c r="M633" s="72">
        <v>0</v>
      </c>
      <c r="N633" s="72">
        <v>9</v>
      </c>
    </row>
    <row r="634" spans="1:14" x14ac:dyDescent="0.25">
      <c r="A634" t="str">
        <f t="shared" si="9"/>
        <v>French Broad River MPO_2015</v>
      </c>
      <c r="B634" t="s">
        <v>259</v>
      </c>
      <c r="C634" s="49" t="s">
        <v>164</v>
      </c>
      <c r="D634">
        <v>2015</v>
      </c>
      <c r="E634" s="45">
        <v>393718.21331682743</v>
      </c>
      <c r="F634" s="50">
        <v>174608.85384076304</v>
      </c>
      <c r="G634" s="46">
        <v>402.16392146063919</v>
      </c>
      <c r="H634" s="46">
        <v>3896.166765910159</v>
      </c>
      <c r="I634" s="47">
        <v>0.23032275432458776</v>
      </c>
      <c r="J634" s="47">
        <v>2.2313683872315675</v>
      </c>
      <c r="K634" s="48">
        <f>IF(I634&lt;='CBSA Bike Groupings'!$B$2,'CBSA Bike Groupings'!$A$2,
IF(AND(I634&lt;='CBSA Bike Groupings'!$B$3,I634&gt;'CBSA Bike Groupings'!$B$2),'CBSA Bike Groupings'!$A$3,
IF(AND(I634&lt;='CBSA Bike Groupings'!$B$4,I634&gt;'CBSA Bike Groupings'!$B$3),'CBSA Bike Groupings'!$A$4,
IF(AND(I634&lt;='CBSA Bike Groupings'!$B$5,I634&gt;'CBSA Bike Groupings'!$B$4),'CBSA Bike Groupings'!$A$5,
IF(I634&gt;'CBSA Bike Groupings'!$B$5,'CBSA Bike Groupings'!$A$6,"")))))</f>
        <v>1</v>
      </c>
      <c r="L634" s="48">
        <f>IF(J634&lt;='CBSA Walk Groupings'!$B$2,'CBSA Walk Groupings'!$A$2,
IF(AND(J634&lt;='CBSA Walk Groupings'!$B$3,J634&gt;'CBSA Walk Groupings'!$B$2),'CBSA Walk Groupings'!$A$3,
IF(AND(J634&lt;='CBSA Walk Groupings'!$B$4,J634&gt;'CBSA Walk Groupings'!$B$3),'CBSA Walk Groupings'!$A$4,
IF(AND(J634&lt;='CBSA Walk Groupings'!$B$5,J634&gt;'CBSA Walk Groupings'!$B$4),'CBSA Walk Groupings'!$A$5,
IF(J634&gt;'CBSA Walk Groupings'!$B$5,'CBSA Walk Groupings'!$A$6,"")))))</f>
        <v>3</v>
      </c>
      <c r="M634" s="72">
        <v>1</v>
      </c>
      <c r="N634" s="72">
        <v>6</v>
      </c>
    </row>
    <row r="635" spans="1:14" x14ac:dyDescent="0.25">
      <c r="A635" t="str">
        <f t="shared" si="9"/>
        <v>French Broad River MPO_2016</v>
      </c>
      <c r="B635" t="s">
        <v>259</v>
      </c>
      <c r="C635" s="49" t="s">
        <v>164</v>
      </c>
      <c r="D635">
        <v>2016</v>
      </c>
      <c r="E635" s="45">
        <v>398824.05428972107</v>
      </c>
      <c r="F635" s="50">
        <v>179249.61966287388</v>
      </c>
      <c r="G635" s="46">
        <v>514.00187146452276</v>
      </c>
      <c r="H635" s="46">
        <v>3940.2221049496161</v>
      </c>
      <c r="I635" s="47">
        <v>0.2867520011653239</v>
      </c>
      <c r="J635" s="47">
        <v>2.1981759918711359</v>
      </c>
      <c r="K635" s="48">
        <f>IF(I635&lt;='CBSA Bike Groupings'!$B$2,'CBSA Bike Groupings'!$A$2,
IF(AND(I635&lt;='CBSA Bike Groupings'!$B$3,I635&gt;'CBSA Bike Groupings'!$B$2),'CBSA Bike Groupings'!$A$3,
IF(AND(I635&lt;='CBSA Bike Groupings'!$B$4,I635&gt;'CBSA Bike Groupings'!$B$3),'CBSA Bike Groupings'!$A$4,
IF(AND(I635&lt;='CBSA Bike Groupings'!$B$5,I635&gt;'CBSA Bike Groupings'!$B$4),'CBSA Bike Groupings'!$A$5,
IF(I635&gt;'CBSA Bike Groupings'!$B$5,'CBSA Bike Groupings'!$A$6,"")))))</f>
        <v>2</v>
      </c>
      <c r="L635" s="48">
        <f>IF(J635&lt;='CBSA Walk Groupings'!$B$2,'CBSA Walk Groupings'!$A$2,
IF(AND(J635&lt;='CBSA Walk Groupings'!$B$3,J635&gt;'CBSA Walk Groupings'!$B$2),'CBSA Walk Groupings'!$A$3,
IF(AND(J635&lt;='CBSA Walk Groupings'!$B$4,J635&gt;'CBSA Walk Groupings'!$B$3),'CBSA Walk Groupings'!$A$4,
IF(AND(J635&lt;='CBSA Walk Groupings'!$B$5,J635&gt;'CBSA Walk Groupings'!$B$4),'CBSA Walk Groupings'!$A$5,
IF(J635&gt;'CBSA Walk Groupings'!$B$5,'CBSA Walk Groupings'!$A$6,"")))))</f>
        <v>3</v>
      </c>
      <c r="M635" s="72">
        <v>1</v>
      </c>
      <c r="N635" s="72">
        <v>10</v>
      </c>
    </row>
    <row r="636" spans="1:14" x14ac:dyDescent="0.25">
      <c r="A636" t="str">
        <f t="shared" si="9"/>
        <v>French Broad River MPO_2017</v>
      </c>
      <c r="B636" t="s">
        <v>259</v>
      </c>
      <c r="C636" s="49" t="s">
        <v>164</v>
      </c>
      <c r="D636">
        <v>2017</v>
      </c>
      <c r="E636" s="45">
        <v>403876</v>
      </c>
      <c r="F636" s="50">
        <v>186538</v>
      </c>
      <c r="G636" s="46">
        <v>515</v>
      </c>
      <c r="H636" s="46">
        <v>3658</v>
      </c>
      <c r="I636" s="47">
        <f>(G636/$F636)*100</f>
        <v>0.27608315731915212</v>
      </c>
      <c r="J636" s="47">
        <f>(H636/$F636)*100</f>
        <v>1.9609945426669095</v>
      </c>
      <c r="K636" s="48">
        <f>IF(I636&lt;='CBSA Bike Groupings'!$B$2,'CBSA Bike Groupings'!$A$2,
IF(AND(I636&lt;='CBSA Bike Groupings'!$B$3,I636&gt;'CBSA Bike Groupings'!$B$2),'CBSA Bike Groupings'!$A$3,
IF(AND(I636&lt;='CBSA Bike Groupings'!$B$4,I636&gt;'CBSA Bike Groupings'!$B$3),'CBSA Bike Groupings'!$A$4,
IF(AND(I636&lt;='CBSA Bike Groupings'!$B$5,I636&gt;'CBSA Bike Groupings'!$B$4),'CBSA Bike Groupings'!$A$5,
IF(I636&gt;'CBSA Bike Groupings'!$B$5,'CBSA Bike Groupings'!$A$6,"")))))</f>
        <v>2</v>
      </c>
      <c r="L636" s="48">
        <f>IF(J636&lt;='CBSA Walk Groupings'!$B$2,'CBSA Walk Groupings'!$A$2,
IF(AND(J636&lt;='CBSA Walk Groupings'!$B$3,J636&gt;'CBSA Walk Groupings'!$B$2),'CBSA Walk Groupings'!$A$3,
IF(AND(J636&lt;='CBSA Walk Groupings'!$B$4,J636&gt;'CBSA Walk Groupings'!$B$3),'CBSA Walk Groupings'!$A$4,
IF(AND(J636&lt;='CBSA Walk Groupings'!$B$5,J636&gt;'CBSA Walk Groupings'!$B$4),'CBSA Walk Groupings'!$A$5,
IF(J636&gt;'CBSA Walk Groupings'!$B$5,'CBSA Walk Groupings'!$A$6,"")))))</f>
        <v>3</v>
      </c>
      <c r="M636" s="72">
        <v>0</v>
      </c>
      <c r="N636" s="72">
        <v>5</v>
      </c>
    </row>
    <row r="637" spans="1:14" x14ac:dyDescent="0.25">
      <c r="A637" t="str">
        <f t="shared" si="9"/>
        <v>Fresno Council of Governments_2013</v>
      </c>
      <c r="B637" t="s">
        <v>260</v>
      </c>
      <c r="C637" s="49" t="s">
        <v>121</v>
      </c>
      <c r="D637">
        <v>2013</v>
      </c>
      <c r="E637" s="45">
        <v>944286.34954043746</v>
      </c>
      <c r="F637" s="50">
        <v>348019.29989516415</v>
      </c>
      <c r="G637" s="46">
        <v>2740.4132727295173</v>
      </c>
      <c r="H637" s="46">
        <v>7430.6556969904677</v>
      </c>
      <c r="I637" s="47">
        <v>0.78743140784290644</v>
      </c>
      <c r="J637" s="47">
        <v>2.1351274769039668</v>
      </c>
      <c r="K637" s="48">
        <f>IF(I637&lt;='CBSA Bike Groupings'!$B$2,'CBSA Bike Groupings'!$A$2,
IF(AND(I637&lt;='CBSA Bike Groupings'!$B$3,I637&gt;'CBSA Bike Groupings'!$B$2),'CBSA Bike Groupings'!$A$3,
IF(AND(I637&lt;='CBSA Bike Groupings'!$B$4,I637&gt;'CBSA Bike Groupings'!$B$3),'CBSA Bike Groupings'!$A$4,
IF(AND(I637&lt;='CBSA Bike Groupings'!$B$5,I637&gt;'CBSA Bike Groupings'!$B$4),'CBSA Bike Groupings'!$A$5,
IF(I637&gt;'CBSA Bike Groupings'!$B$5,'CBSA Bike Groupings'!$A$6,"")))))</f>
        <v>4</v>
      </c>
      <c r="L637" s="48">
        <f>IF(J637&lt;='CBSA Walk Groupings'!$B$2,'CBSA Walk Groupings'!$A$2,
IF(AND(J637&lt;='CBSA Walk Groupings'!$B$3,J637&gt;'CBSA Walk Groupings'!$B$2),'CBSA Walk Groupings'!$A$3,
IF(AND(J637&lt;='CBSA Walk Groupings'!$B$4,J637&gt;'CBSA Walk Groupings'!$B$3),'CBSA Walk Groupings'!$A$4,
IF(AND(J637&lt;='CBSA Walk Groupings'!$B$5,J637&gt;'CBSA Walk Groupings'!$B$4),'CBSA Walk Groupings'!$A$5,
IF(J637&gt;'CBSA Walk Groupings'!$B$5,'CBSA Walk Groupings'!$A$6,"")))))</f>
        <v>3</v>
      </c>
      <c r="M637" s="72">
        <v>6</v>
      </c>
      <c r="N637" s="72">
        <v>19</v>
      </c>
    </row>
    <row r="638" spans="1:14" x14ac:dyDescent="0.25">
      <c r="A638" t="str">
        <f t="shared" si="9"/>
        <v>Fresno Council of Governments_2014</v>
      </c>
      <c r="B638" t="s">
        <v>260</v>
      </c>
      <c r="C638" s="49" t="s">
        <v>121</v>
      </c>
      <c r="D638">
        <v>2014</v>
      </c>
      <c r="E638" s="45">
        <v>953753.13134676917</v>
      </c>
      <c r="F638" s="50">
        <v>354081.7506768037</v>
      </c>
      <c r="G638" s="46">
        <v>2922.8144174724871</v>
      </c>
      <c r="H638" s="46">
        <v>7291.8063602219163</v>
      </c>
      <c r="I638" s="47">
        <v>0.82546316264131714</v>
      </c>
      <c r="J638" s="47">
        <v>2.0593567294231101</v>
      </c>
      <c r="K638" s="48">
        <f>IF(I638&lt;='CBSA Bike Groupings'!$B$2,'CBSA Bike Groupings'!$A$2,
IF(AND(I638&lt;='CBSA Bike Groupings'!$B$3,I638&gt;'CBSA Bike Groupings'!$B$2),'CBSA Bike Groupings'!$A$3,
IF(AND(I638&lt;='CBSA Bike Groupings'!$B$4,I638&gt;'CBSA Bike Groupings'!$B$3),'CBSA Bike Groupings'!$A$4,
IF(AND(I638&lt;='CBSA Bike Groupings'!$B$5,I638&gt;'CBSA Bike Groupings'!$B$4),'CBSA Bike Groupings'!$A$5,
IF(I638&gt;'CBSA Bike Groupings'!$B$5,'CBSA Bike Groupings'!$A$6,"")))))</f>
        <v>5</v>
      </c>
      <c r="L638" s="48">
        <f>IF(J638&lt;='CBSA Walk Groupings'!$B$2,'CBSA Walk Groupings'!$A$2,
IF(AND(J638&lt;='CBSA Walk Groupings'!$B$3,J638&gt;'CBSA Walk Groupings'!$B$2),'CBSA Walk Groupings'!$A$3,
IF(AND(J638&lt;='CBSA Walk Groupings'!$B$4,J638&gt;'CBSA Walk Groupings'!$B$3),'CBSA Walk Groupings'!$A$4,
IF(AND(J638&lt;='CBSA Walk Groupings'!$B$5,J638&gt;'CBSA Walk Groupings'!$B$4),'CBSA Walk Groupings'!$A$5,
IF(J638&gt;'CBSA Walk Groupings'!$B$5,'CBSA Walk Groupings'!$A$6,"")))))</f>
        <v>3</v>
      </c>
      <c r="M638" s="72">
        <v>3</v>
      </c>
      <c r="N638" s="72">
        <v>15</v>
      </c>
    </row>
    <row r="639" spans="1:14" x14ac:dyDescent="0.25">
      <c r="A639" t="str">
        <f t="shared" si="9"/>
        <v>Fresno Council of Governments_2015</v>
      </c>
      <c r="B639" t="s">
        <v>260</v>
      </c>
      <c r="C639" s="49" t="s">
        <v>121</v>
      </c>
      <c r="D639">
        <v>2015</v>
      </c>
      <c r="E639" s="45">
        <v>961646.33921172575</v>
      </c>
      <c r="F639" s="50">
        <v>361678.60638234951</v>
      </c>
      <c r="G639" s="46">
        <v>3181.8441822047726</v>
      </c>
      <c r="H639" s="46">
        <v>6753.8826540139935</v>
      </c>
      <c r="I639" s="47">
        <v>0.87974354193376803</v>
      </c>
      <c r="J639" s="47">
        <v>1.8673713442907123</v>
      </c>
      <c r="K639" s="48">
        <f>IF(I639&lt;='CBSA Bike Groupings'!$B$2,'CBSA Bike Groupings'!$A$2,
IF(AND(I639&lt;='CBSA Bike Groupings'!$B$3,I639&gt;'CBSA Bike Groupings'!$B$2),'CBSA Bike Groupings'!$A$3,
IF(AND(I639&lt;='CBSA Bike Groupings'!$B$4,I639&gt;'CBSA Bike Groupings'!$B$3),'CBSA Bike Groupings'!$A$4,
IF(AND(I639&lt;='CBSA Bike Groupings'!$B$5,I639&gt;'CBSA Bike Groupings'!$B$4),'CBSA Bike Groupings'!$A$5,
IF(I639&gt;'CBSA Bike Groupings'!$B$5,'CBSA Bike Groupings'!$A$6,"")))))</f>
        <v>5</v>
      </c>
      <c r="L639" s="48">
        <f>IF(J639&lt;='CBSA Walk Groupings'!$B$2,'CBSA Walk Groupings'!$A$2,
IF(AND(J639&lt;='CBSA Walk Groupings'!$B$3,J639&gt;'CBSA Walk Groupings'!$B$2),'CBSA Walk Groupings'!$A$3,
IF(AND(J639&lt;='CBSA Walk Groupings'!$B$4,J639&gt;'CBSA Walk Groupings'!$B$3),'CBSA Walk Groupings'!$A$4,
IF(AND(J639&lt;='CBSA Walk Groupings'!$B$5,J639&gt;'CBSA Walk Groupings'!$B$4),'CBSA Walk Groupings'!$A$5,
IF(J639&gt;'CBSA Walk Groupings'!$B$5,'CBSA Walk Groupings'!$A$6,"")))))</f>
        <v>3</v>
      </c>
      <c r="M639" s="72">
        <v>4</v>
      </c>
      <c r="N639" s="72">
        <v>14</v>
      </c>
    </row>
    <row r="640" spans="1:14" x14ac:dyDescent="0.25">
      <c r="A640" t="str">
        <f t="shared" si="9"/>
        <v>Fresno Council of Governments_2016</v>
      </c>
      <c r="B640" t="s">
        <v>260</v>
      </c>
      <c r="C640" s="49" t="s">
        <v>121</v>
      </c>
      <c r="D640">
        <v>2016</v>
      </c>
      <c r="E640" s="45">
        <v>968030.88555981242</v>
      </c>
      <c r="F640" s="50">
        <v>369496.4286019284</v>
      </c>
      <c r="G640" s="46">
        <v>3150.8675808958305</v>
      </c>
      <c r="H640" s="46">
        <v>6407.9416157318701</v>
      </c>
      <c r="I640" s="47">
        <v>0.85274642377947629</v>
      </c>
      <c r="J640" s="47">
        <v>1.7342364146732723</v>
      </c>
      <c r="K640" s="48">
        <f>IF(I640&lt;='CBSA Bike Groupings'!$B$2,'CBSA Bike Groupings'!$A$2,
IF(AND(I640&lt;='CBSA Bike Groupings'!$B$3,I640&gt;'CBSA Bike Groupings'!$B$2),'CBSA Bike Groupings'!$A$3,
IF(AND(I640&lt;='CBSA Bike Groupings'!$B$4,I640&gt;'CBSA Bike Groupings'!$B$3),'CBSA Bike Groupings'!$A$4,
IF(AND(I640&lt;='CBSA Bike Groupings'!$B$5,I640&gt;'CBSA Bike Groupings'!$B$4),'CBSA Bike Groupings'!$A$5,
IF(I640&gt;'CBSA Bike Groupings'!$B$5,'CBSA Bike Groupings'!$A$6,"")))))</f>
        <v>5</v>
      </c>
      <c r="L640" s="48">
        <f>IF(J640&lt;='CBSA Walk Groupings'!$B$2,'CBSA Walk Groupings'!$A$2,
IF(AND(J640&lt;='CBSA Walk Groupings'!$B$3,J640&gt;'CBSA Walk Groupings'!$B$2),'CBSA Walk Groupings'!$A$3,
IF(AND(J640&lt;='CBSA Walk Groupings'!$B$4,J640&gt;'CBSA Walk Groupings'!$B$3),'CBSA Walk Groupings'!$A$4,
IF(AND(J640&lt;='CBSA Walk Groupings'!$B$5,J640&gt;'CBSA Walk Groupings'!$B$4),'CBSA Walk Groupings'!$A$5,
IF(J640&gt;'CBSA Walk Groupings'!$B$5,'CBSA Walk Groupings'!$A$6,"")))))</f>
        <v>2</v>
      </c>
      <c r="M640" s="72">
        <v>4</v>
      </c>
      <c r="N640" s="72">
        <v>31</v>
      </c>
    </row>
    <row r="641" spans="1:14" x14ac:dyDescent="0.25">
      <c r="A641" t="str">
        <f t="shared" si="9"/>
        <v>Fresno Council of Governments_2017</v>
      </c>
      <c r="B641" t="s">
        <v>260</v>
      </c>
      <c r="C641" s="49" t="s">
        <v>121</v>
      </c>
      <c r="D641">
        <v>2017</v>
      </c>
      <c r="E641" s="45">
        <v>976313</v>
      </c>
      <c r="F641" s="50">
        <v>380658</v>
      </c>
      <c r="G641" s="46">
        <v>2715</v>
      </c>
      <c r="H641" s="46">
        <v>6204</v>
      </c>
      <c r="I641" s="47">
        <f>(G641/$F641)*100</f>
        <v>0.71323865517078322</v>
      </c>
      <c r="J641" s="47">
        <f>(H641/$F641)*100</f>
        <v>1.6298094352410826</v>
      </c>
      <c r="K641" s="48">
        <f>IF(I641&lt;='CBSA Bike Groupings'!$B$2,'CBSA Bike Groupings'!$A$2,
IF(AND(I641&lt;='CBSA Bike Groupings'!$B$3,I641&gt;'CBSA Bike Groupings'!$B$2),'CBSA Bike Groupings'!$A$3,
IF(AND(I641&lt;='CBSA Bike Groupings'!$B$4,I641&gt;'CBSA Bike Groupings'!$B$3),'CBSA Bike Groupings'!$A$4,
IF(AND(I641&lt;='CBSA Bike Groupings'!$B$5,I641&gt;'CBSA Bike Groupings'!$B$4),'CBSA Bike Groupings'!$A$5,
IF(I641&gt;'CBSA Bike Groupings'!$B$5,'CBSA Bike Groupings'!$A$6,"")))))</f>
        <v>4</v>
      </c>
      <c r="L641" s="48">
        <f>IF(J641&lt;='CBSA Walk Groupings'!$B$2,'CBSA Walk Groupings'!$A$2,
IF(AND(J641&lt;='CBSA Walk Groupings'!$B$3,J641&gt;'CBSA Walk Groupings'!$B$2),'CBSA Walk Groupings'!$A$3,
IF(AND(J641&lt;='CBSA Walk Groupings'!$B$4,J641&gt;'CBSA Walk Groupings'!$B$3),'CBSA Walk Groupings'!$A$4,
IF(AND(J641&lt;='CBSA Walk Groupings'!$B$5,J641&gt;'CBSA Walk Groupings'!$B$4),'CBSA Walk Groupings'!$A$5,
IF(J641&gt;'CBSA Walk Groupings'!$B$5,'CBSA Walk Groupings'!$A$6,"")))))</f>
        <v>2</v>
      </c>
      <c r="M641" s="72">
        <v>7</v>
      </c>
      <c r="N641" s="72">
        <v>32</v>
      </c>
    </row>
    <row r="642" spans="1:14" x14ac:dyDescent="0.25">
      <c r="A642" t="str">
        <f t="shared" si="9"/>
        <v>Frontier MPO_2013</v>
      </c>
      <c r="B642" t="s">
        <v>261</v>
      </c>
      <c r="C642" s="49" t="s">
        <v>262</v>
      </c>
      <c r="D642">
        <v>2013</v>
      </c>
      <c r="E642" s="45">
        <v>166042.54519005527</v>
      </c>
      <c r="F642" s="50">
        <v>69647.51762363677</v>
      </c>
      <c r="G642" s="46">
        <v>27</v>
      </c>
      <c r="H642" s="46">
        <v>1146.6647049927701</v>
      </c>
      <c r="I642" s="47">
        <v>3.8766636516614078E-2</v>
      </c>
      <c r="J642" s="47">
        <v>1.6463827342550086</v>
      </c>
      <c r="K642" s="48">
        <f>IF(I642&lt;='CBSA Bike Groupings'!$B$2,'CBSA Bike Groupings'!$A$2,
IF(AND(I642&lt;='CBSA Bike Groupings'!$B$3,I642&gt;'CBSA Bike Groupings'!$B$2),'CBSA Bike Groupings'!$A$3,
IF(AND(I642&lt;='CBSA Bike Groupings'!$B$4,I642&gt;'CBSA Bike Groupings'!$B$3),'CBSA Bike Groupings'!$A$4,
IF(AND(I642&lt;='CBSA Bike Groupings'!$B$5,I642&gt;'CBSA Bike Groupings'!$B$4),'CBSA Bike Groupings'!$A$5,
IF(I642&gt;'CBSA Bike Groupings'!$B$5,'CBSA Bike Groupings'!$A$6,"")))))</f>
        <v>1</v>
      </c>
      <c r="L642" s="48">
        <f>IF(J642&lt;='CBSA Walk Groupings'!$B$2,'CBSA Walk Groupings'!$A$2,
IF(AND(J642&lt;='CBSA Walk Groupings'!$B$3,J642&gt;'CBSA Walk Groupings'!$B$2),'CBSA Walk Groupings'!$A$3,
IF(AND(J642&lt;='CBSA Walk Groupings'!$B$4,J642&gt;'CBSA Walk Groupings'!$B$3),'CBSA Walk Groupings'!$A$4,
IF(AND(J642&lt;='CBSA Walk Groupings'!$B$5,J642&gt;'CBSA Walk Groupings'!$B$4),'CBSA Walk Groupings'!$A$5,
IF(J642&gt;'CBSA Walk Groupings'!$B$5,'CBSA Walk Groupings'!$A$6,"")))))</f>
        <v>2</v>
      </c>
      <c r="M642" s="72">
        <v>0</v>
      </c>
      <c r="N642" s="72">
        <v>3</v>
      </c>
    </row>
    <row r="643" spans="1:14" x14ac:dyDescent="0.25">
      <c r="A643" t="str">
        <f t="shared" ref="A643:A706" si="10">B643&amp;"_"&amp;D643</f>
        <v>Frontier MPO_2014</v>
      </c>
      <c r="B643" t="s">
        <v>261</v>
      </c>
      <c r="C643" s="49" t="s">
        <v>262</v>
      </c>
      <c r="D643">
        <v>2014</v>
      </c>
      <c r="E643" s="45">
        <v>166077.15101387224</v>
      </c>
      <c r="F643" s="50">
        <v>69737.25500601792</v>
      </c>
      <c r="G643" s="46">
        <v>56</v>
      </c>
      <c r="H643" s="46">
        <v>1145.90550857996</v>
      </c>
      <c r="I643" s="47">
        <v>8.0301411340563261E-2</v>
      </c>
      <c r="J643" s="47">
        <v>1.6431755286052987</v>
      </c>
      <c r="K643" s="48">
        <f>IF(I643&lt;='CBSA Bike Groupings'!$B$2,'CBSA Bike Groupings'!$A$2,
IF(AND(I643&lt;='CBSA Bike Groupings'!$B$3,I643&gt;'CBSA Bike Groupings'!$B$2),'CBSA Bike Groupings'!$A$3,
IF(AND(I643&lt;='CBSA Bike Groupings'!$B$4,I643&gt;'CBSA Bike Groupings'!$B$3),'CBSA Bike Groupings'!$A$4,
IF(AND(I643&lt;='CBSA Bike Groupings'!$B$5,I643&gt;'CBSA Bike Groupings'!$B$4),'CBSA Bike Groupings'!$A$5,
IF(I643&gt;'CBSA Bike Groupings'!$B$5,'CBSA Bike Groupings'!$A$6,"")))))</f>
        <v>1</v>
      </c>
      <c r="L643" s="48">
        <f>IF(J643&lt;='CBSA Walk Groupings'!$B$2,'CBSA Walk Groupings'!$A$2,
IF(AND(J643&lt;='CBSA Walk Groupings'!$B$3,J643&gt;'CBSA Walk Groupings'!$B$2),'CBSA Walk Groupings'!$A$3,
IF(AND(J643&lt;='CBSA Walk Groupings'!$B$4,J643&gt;'CBSA Walk Groupings'!$B$3),'CBSA Walk Groupings'!$A$4,
IF(AND(J643&lt;='CBSA Walk Groupings'!$B$5,J643&gt;'CBSA Walk Groupings'!$B$4),'CBSA Walk Groupings'!$A$5,
IF(J643&gt;'CBSA Walk Groupings'!$B$5,'CBSA Walk Groupings'!$A$6,"")))))</f>
        <v>2</v>
      </c>
      <c r="M643" s="72">
        <v>0</v>
      </c>
      <c r="N643" s="72">
        <v>3</v>
      </c>
    </row>
    <row r="644" spans="1:14" x14ac:dyDescent="0.25">
      <c r="A644" t="str">
        <f t="shared" si="10"/>
        <v>Frontier MPO_2015</v>
      </c>
      <c r="B644" t="s">
        <v>261</v>
      </c>
      <c r="C644" s="49" t="s">
        <v>262</v>
      </c>
      <c r="D644">
        <v>2015</v>
      </c>
      <c r="E644" s="45">
        <v>166105.40142276516</v>
      </c>
      <c r="F644" s="50">
        <v>69067.461264627578</v>
      </c>
      <c r="G644" s="46">
        <v>65</v>
      </c>
      <c r="H644" s="46">
        <v>1115.2251546524196</v>
      </c>
      <c r="I644" s="47">
        <v>9.4110886385351034E-2</v>
      </c>
      <c r="J644" s="47">
        <v>1.6146896588242987</v>
      </c>
      <c r="K644" s="48">
        <f>IF(I644&lt;='CBSA Bike Groupings'!$B$2,'CBSA Bike Groupings'!$A$2,
IF(AND(I644&lt;='CBSA Bike Groupings'!$B$3,I644&gt;'CBSA Bike Groupings'!$B$2),'CBSA Bike Groupings'!$A$3,
IF(AND(I644&lt;='CBSA Bike Groupings'!$B$4,I644&gt;'CBSA Bike Groupings'!$B$3),'CBSA Bike Groupings'!$A$4,
IF(AND(I644&lt;='CBSA Bike Groupings'!$B$5,I644&gt;'CBSA Bike Groupings'!$B$4),'CBSA Bike Groupings'!$A$5,
IF(I644&gt;'CBSA Bike Groupings'!$B$5,'CBSA Bike Groupings'!$A$6,"")))))</f>
        <v>1</v>
      </c>
      <c r="L644" s="48">
        <f>IF(J644&lt;='CBSA Walk Groupings'!$B$2,'CBSA Walk Groupings'!$A$2,
IF(AND(J644&lt;='CBSA Walk Groupings'!$B$3,J644&gt;'CBSA Walk Groupings'!$B$2),'CBSA Walk Groupings'!$A$3,
IF(AND(J644&lt;='CBSA Walk Groupings'!$B$4,J644&gt;'CBSA Walk Groupings'!$B$3),'CBSA Walk Groupings'!$A$4,
IF(AND(J644&lt;='CBSA Walk Groupings'!$B$5,J644&gt;'CBSA Walk Groupings'!$B$4),'CBSA Walk Groupings'!$A$5,
IF(J644&gt;'CBSA Walk Groupings'!$B$5,'CBSA Walk Groupings'!$A$6,"")))))</f>
        <v>2</v>
      </c>
      <c r="M644" s="72">
        <v>0</v>
      </c>
      <c r="N644" s="72">
        <v>4</v>
      </c>
    </row>
    <row r="645" spans="1:14" x14ac:dyDescent="0.25">
      <c r="A645" t="str">
        <f t="shared" si="10"/>
        <v>Frontier MPO_2016</v>
      </c>
      <c r="B645" t="s">
        <v>261</v>
      </c>
      <c r="C645" s="49" t="s">
        <v>262</v>
      </c>
      <c r="D645">
        <v>2016</v>
      </c>
      <c r="E645" s="45">
        <v>166003.1619420076</v>
      </c>
      <c r="F645" s="50">
        <v>69328.08752402426</v>
      </c>
      <c r="G645" s="46">
        <v>53</v>
      </c>
      <c r="H645" s="46">
        <v>1277.5326547096752</v>
      </c>
      <c r="I645" s="47">
        <v>7.6448091809302982E-2</v>
      </c>
      <c r="J645" s="47">
        <v>1.8427345976722231</v>
      </c>
      <c r="K645" s="48">
        <f>IF(I645&lt;='CBSA Bike Groupings'!$B$2,'CBSA Bike Groupings'!$A$2,
IF(AND(I645&lt;='CBSA Bike Groupings'!$B$3,I645&gt;'CBSA Bike Groupings'!$B$2),'CBSA Bike Groupings'!$A$3,
IF(AND(I645&lt;='CBSA Bike Groupings'!$B$4,I645&gt;'CBSA Bike Groupings'!$B$3),'CBSA Bike Groupings'!$A$4,
IF(AND(I645&lt;='CBSA Bike Groupings'!$B$5,I645&gt;'CBSA Bike Groupings'!$B$4),'CBSA Bike Groupings'!$A$5,
IF(I645&gt;'CBSA Bike Groupings'!$B$5,'CBSA Bike Groupings'!$A$6,"")))))</f>
        <v>1</v>
      </c>
      <c r="L645" s="48">
        <f>IF(J645&lt;='CBSA Walk Groupings'!$B$2,'CBSA Walk Groupings'!$A$2,
IF(AND(J645&lt;='CBSA Walk Groupings'!$B$3,J645&gt;'CBSA Walk Groupings'!$B$2),'CBSA Walk Groupings'!$A$3,
IF(AND(J645&lt;='CBSA Walk Groupings'!$B$4,J645&gt;'CBSA Walk Groupings'!$B$3),'CBSA Walk Groupings'!$A$4,
IF(AND(J645&lt;='CBSA Walk Groupings'!$B$5,J645&gt;'CBSA Walk Groupings'!$B$4),'CBSA Walk Groupings'!$A$5,
IF(J645&gt;'CBSA Walk Groupings'!$B$5,'CBSA Walk Groupings'!$A$6,"")))))</f>
        <v>3</v>
      </c>
      <c r="M645" s="72">
        <v>0</v>
      </c>
      <c r="N645" s="72">
        <v>3</v>
      </c>
    </row>
    <row r="646" spans="1:14" x14ac:dyDescent="0.25">
      <c r="A646" t="str">
        <f t="shared" si="10"/>
        <v>Frontier MPO_2017</v>
      </c>
      <c r="B646" t="s">
        <v>261</v>
      </c>
      <c r="C646" s="49" t="s">
        <v>262</v>
      </c>
      <c r="D646">
        <v>2017</v>
      </c>
      <c r="E646" s="45">
        <v>165821</v>
      </c>
      <c r="F646" s="50">
        <v>69760</v>
      </c>
      <c r="G646" s="46">
        <v>88</v>
      </c>
      <c r="H646" s="46">
        <v>1344</v>
      </c>
      <c r="I646" s="47">
        <f>(G646/$F646)*100</f>
        <v>0.12614678899082571</v>
      </c>
      <c r="J646" s="47">
        <f>(H646/$F646)*100</f>
        <v>1.926605504587156</v>
      </c>
      <c r="K646" s="48">
        <f>IF(I646&lt;='CBSA Bike Groupings'!$B$2,'CBSA Bike Groupings'!$A$2,
IF(AND(I646&lt;='CBSA Bike Groupings'!$B$3,I646&gt;'CBSA Bike Groupings'!$B$2),'CBSA Bike Groupings'!$A$3,
IF(AND(I646&lt;='CBSA Bike Groupings'!$B$4,I646&gt;'CBSA Bike Groupings'!$B$3),'CBSA Bike Groupings'!$A$4,
IF(AND(I646&lt;='CBSA Bike Groupings'!$B$5,I646&gt;'CBSA Bike Groupings'!$B$4),'CBSA Bike Groupings'!$A$5,
IF(I646&gt;'CBSA Bike Groupings'!$B$5,'CBSA Bike Groupings'!$A$6,"")))))</f>
        <v>1</v>
      </c>
      <c r="L646" s="48">
        <f>IF(J646&lt;='CBSA Walk Groupings'!$B$2,'CBSA Walk Groupings'!$A$2,
IF(AND(J646&lt;='CBSA Walk Groupings'!$B$3,J646&gt;'CBSA Walk Groupings'!$B$2),'CBSA Walk Groupings'!$A$3,
IF(AND(J646&lt;='CBSA Walk Groupings'!$B$4,J646&gt;'CBSA Walk Groupings'!$B$3),'CBSA Walk Groupings'!$A$4,
IF(AND(J646&lt;='CBSA Walk Groupings'!$B$5,J646&gt;'CBSA Walk Groupings'!$B$4),'CBSA Walk Groupings'!$A$5,
IF(J646&gt;'CBSA Walk Groupings'!$B$5,'CBSA Walk Groupings'!$A$6,"")))))</f>
        <v>3</v>
      </c>
      <c r="M646" s="72">
        <v>0</v>
      </c>
      <c r="N646" s="72">
        <v>3</v>
      </c>
    </row>
    <row r="647" spans="1:14" x14ac:dyDescent="0.25">
      <c r="A647" t="str">
        <f t="shared" si="10"/>
        <v>Gadsden-Etowah MPO_2013</v>
      </c>
      <c r="B647" t="s">
        <v>263</v>
      </c>
      <c r="C647" s="49" t="s">
        <v>125</v>
      </c>
      <c r="D647">
        <v>2013</v>
      </c>
      <c r="E647" s="45">
        <v>84527.680338926541</v>
      </c>
      <c r="F647" s="50">
        <v>30880.123651557315</v>
      </c>
      <c r="G647" s="46">
        <v>5.9999999999880007</v>
      </c>
      <c r="H647" s="46">
        <v>241.25914439006468</v>
      </c>
      <c r="I647" s="47">
        <v>1.9429974010759556E-2</v>
      </c>
      <c r="J647" s="47">
        <v>0.78127648422773643</v>
      </c>
      <c r="K647" s="48">
        <f>IF(I647&lt;='CBSA Bike Groupings'!$B$2,'CBSA Bike Groupings'!$A$2,
IF(AND(I647&lt;='CBSA Bike Groupings'!$B$3,I647&gt;'CBSA Bike Groupings'!$B$2),'CBSA Bike Groupings'!$A$3,
IF(AND(I647&lt;='CBSA Bike Groupings'!$B$4,I647&gt;'CBSA Bike Groupings'!$B$3),'CBSA Bike Groupings'!$A$4,
IF(AND(I647&lt;='CBSA Bike Groupings'!$B$5,I647&gt;'CBSA Bike Groupings'!$B$4),'CBSA Bike Groupings'!$A$5,
IF(I647&gt;'CBSA Bike Groupings'!$B$5,'CBSA Bike Groupings'!$A$6,"")))))</f>
        <v>1</v>
      </c>
      <c r="L647" s="48">
        <f>IF(J647&lt;='CBSA Walk Groupings'!$B$2,'CBSA Walk Groupings'!$A$2,
IF(AND(J647&lt;='CBSA Walk Groupings'!$B$3,J647&gt;'CBSA Walk Groupings'!$B$2),'CBSA Walk Groupings'!$A$3,
IF(AND(J647&lt;='CBSA Walk Groupings'!$B$4,J647&gt;'CBSA Walk Groupings'!$B$3),'CBSA Walk Groupings'!$A$4,
IF(AND(J647&lt;='CBSA Walk Groupings'!$B$5,J647&gt;'CBSA Walk Groupings'!$B$4),'CBSA Walk Groupings'!$A$5,
IF(J647&gt;'CBSA Walk Groupings'!$B$5,'CBSA Walk Groupings'!$A$6,"")))))</f>
        <v>1</v>
      </c>
      <c r="M647" s="72">
        <v>0</v>
      </c>
      <c r="N647" s="72">
        <v>0</v>
      </c>
    </row>
    <row r="648" spans="1:14" x14ac:dyDescent="0.25">
      <c r="A648" t="str">
        <f t="shared" si="10"/>
        <v>Gadsden-Etowah MPO_2014</v>
      </c>
      <c r="B648" t="s">
        <v>263</v>
      </c>
      <c r="C648" s="49" t="s">
        <v>125</v>
      </c>
      <c r="D648">
        <v>2014</v>
      </c>
      <c r="E648" s="45">
        <v>84739.032128850726</v>
      </c>
      <c r="F648" s="50">
        <v>31793.617312294165</v>
      </c>
      <c r="G648" s="46">
        <v>5.9999999999880007</v>
      </c>
      <c r="H648" s="46">
        <v>125.39363104730414</v>
      </c>
      <c r="I648" s="47">
        <v>1.8871712334751798E-2</v>
      </c>
      <c r="J648" s="47">
        <v>0.394398755623243</v>
      </c>
      <c r="K648" s="48">
        <f>IF(I648&lt;='CBSA Bike Groupings'!$B$2,'CBSA Bike Groupings'!$A$2,
IF(AND(I648&lt;='CBSA Bike Groupings'!$B$3,I648&gt;'CBSA Bike Groupings'!$B$2),'CBSA Bike Groupings'!$A$3,
IF(AND(I648&lt;='CBSA Bike Groupings'!$B$4,I648&gt;'CBSA Bike Groupings'!$B$3),'CBSA Bike Groupings'!$A$4,
IF(AND(I648&lt;='CBSA Bike Groupings'!$B$5,I648&gt;'CBSA Bike Groupings'!$B$4),'CBSA Bike Groupings'!$A$5,
IF(I648&gt;'CBSA Bike Groupings'!$B$5,'CBSA Bike Groupings'!$A$6,"")))))</f>
        <v>1</v>
      </c>
      <c r="L648" s="48">
        <f>IF(J648&lt;='CBSA Walk Groupings'!$B$2,'CBSA Walk Groupings'!$A$2,
IF(AND(J648&lt;='CBSA Walk Groupings'!$B$3,J648&gt;'CBSA Walk Groupings'!$B$2),'CBSA Walk Groupings'!$A$3,
IF(AND(J648&lt;='CBSA Walk Groupings'!$B$4,J648&gt;'CBSA Walk Groupings'!$B$3),'CBSA Walk Groupings'!$A$4,
IF(AND(J648&lt;='CBSA Walk Groupings'!$B$5,J648&gt;'CBSA Walk Groupings'!$B$4),'CBSA Walk Groupings'!$A$5,
IF(J648&gt;'CBSA Walk Groupings'!$B$5,'CBSA Walk Groupings'!$A$6,"")))))</f>
        <v>1</v>
      </c>
      <c r="M648" s="72">
        <v>0</v>
      </c>
      <c r="N648" s="72">
        <v>3</v>
      </c>
    </row>
    <row r="649" spans="1:14" x14ac:dyDescent="0.25">
      <c r="A649" t="str">
        <f t="shared" si="10"/>
        <v>Gadsden-Etowah MPO_2015</v>
      </c>
      <c r="B649" t="s">
        <v>263</v>
      </c>
      <c r="C649" s="49" t="s">
        <v>125</v>
      </c>
      <c r="D649">
        <v>2015</v>
      </c>
      <c r="E649" s="45">
        <v>84292.815163845575</v>
      </c>
      <c r="F649" s="50">
        <v>32778.333082144636</v>
      </c>
      <c r="G649" s="46">
        <v>23</v>
      </c>
      <c r="H649" s="46">
        <v>156.56005759355074</v>
      </c>
      <c r="I649" s="47">
        <v>7.016830276988309E-2</v>
      </c>
      <c r="J649" s="47">
        <v>0.47763276186498271</v>
      </c>
      <c r="K649" s="48">
        <f>IF(I649&lt;='CBSA Bike Groupings'!$B$2,'CBSA Bike Groupings'!$A$2,
IF(AND(I649&lt;='CBSA Bike Groupings'!$B$3,I649&gt;'CBSA Bike Groupings'!$B$2),'CBSA Bike Groupings'!$A$3,
IF(AND(I649&lt;='CBSA Bike Groupings'!$B$4,I649&gt;'CBSA Bike Groupings'!$B$3),'CBSA Bike Groupings'!$A$4,
IF(AND(I649&lt;='CBSA Bike Groupings'!$B$5,I649&gt;'CBSA Bike Groupings'!$B$4),'CBSA Bike Groupings'!$A$5,
IF(I649&gt;'CBSA Bike Groupings'!$B$5,'CBSA Bike Groupings'!$A$6,"")))))</f>
        <v>1</v>
      </c>
      <c r="L649" s="48">
        <f>IF(J649&lt;='CBSA Walk Groupings'!$B$2,'CBSA Walk Groupings'!$A$2,
IF(AND(J649&lt;='CBSA Walk Groupings'!$B$3,J649&gt;'CBSA Walk Groupings'!$B$2),'CBSA Walk Groupings'!$A$3,
IF(AND(J649&lt;='CBSA Walk Groupings'!$B$4,J649&gt;'CBSA Walk Groupings'!$B$3),'CBSA Walk Groupings'!$A$4,
IF(AND(J649&lt;='CBSA Walk Groupings'!$B$5,J649&gt;'CBSA Walk Groupings'!$B$4),'CBSA Walk Groupings'!$A$5,
IF(J649&gt;'CBSA Walk Groupings'!$B$5,'CBSA Walk Groupings'!$A$6,"")))))</f>
        <v>1</v>
      </c>
      <c r="M649" s="72">
        <v>0</v>
      </c>
      <c r="N649" s="72">
        <v>0</v>
      </c>
    </row>
    <row r="650" spans="1:14" x14ac:dyDescent="0.25">
      <c r="A650" t="str">
        <f t="shared" si="10"/>
        <v>Gadsden-Etowah MPO_2016</v>
      </c>
      <c r="B650" t="s">
        <v>263</v>
      </c>
      <c r="C650" s="49" t="s">
        <v>125</v>
      </c>
      <c r="D650">
        <v>2016</v>
      </c>
      <c r="E650" s="45">
        <v>83822.333941613091</v>
      </c>
      <c r="F650" s="50">
        <v>33013.516759419435</v>
      </c>
      <c r="G650" s="46">
        <v>25</v>
      </c>
      <c r="H650" s="46">
        <v>205.96212335829662</v>
      </c>
      <c r="I650" s="47">
        <v>7.572655825243757E-2</v>
      </c>
      <c r="J650" s="47">
        <v>0.62387210929151127</v>
      </c>
      <c r="K650" s="48">
        <f>IF(I650&lt;='CBSA Bike Groupings'!$B$2,'CBSA Bike Groupings'!$A$2,
IF(AND(I650&lt;='CBSA Bike Groupings'!$B$3,I650&gt;'CBSA Bike Groupings'!$B$2),'CBSA Bike Groupings'!$A$3,
IF(AND(I650&lt;='CBSA Bike Groupings'!$B$4,I650&gt;'CBSA Bike Groupings'!$B$3),'CBSA Bike Groupings'!$A$4,
IF(AND(I650&lt;='CBSA Bike Groupings'!$B$5,I650&gt;'CBSA Bike Groupings'!$B$4),'CBSA Bike Groupings'!$A$5,
IF(I650&gt;'CBSA Bike Groupings'!$B$5,'CBSA Bike Groupings'!$A$6,"")))))</f>
        <v>1</v>
      </c>
      <c r="L650" s="48">
        <f>IF(J650&lt;='CBSA Walk Groupings'!$B$2,'CBSA Walk Groupings'!$A$2,
IF(AND(J650&lt;='CBSA Walk Groupings'!$B$3,J650&gt;'CBSA Walk Groupings'!$B$2),'CBSA Walk Groupings'!$A$3,
IF(AND(J650&lt;='CBSA Walk Groupings'!$B$4,J650&gt;'CBSA Walk Groupings'!$B$3),'CBSA Walk Groupings'!$A$4,
IF(AND(J650&lt;='CBSA Walk Groupings'!$B$5,J650&gt;'CBSA Walk Groupings'!$B$4),'CBSA Walk Groupings'!$A$5,
IF(J650&gt;'CBSA Walk Groupings'!$B$5,'CBSA Walk Groupings'!$A$6,"")))))</f>
        <v>1</v>
      </c>
      <c r="M650" s="72">
        <v>0</v>
      </c>
      <c r="N650" s="72">
        <v>4</v>
      </c>
    </row>
    <row r="651" spans="1:14" x14ac:dyDescent="0.25">
      <c r="A651" t="str">
        <f t="shared" si="10"/>
        <v>Gadsden-Etowah MPO_2017</v>
      </c>
      <c r="B651" t="s">
        <v>263</v>
      </c>
      <c r="C651" s="49" t="s">
        <v>125</v>
      </c>
      <c r="D651">
        <v>2017</v>
      </c>
      <c r="E651" s="45">
        <v>83510</v>
      </c>
      <c r="F651" s="50">
        <v>32940</v>
      </c>
      <c r="G651" s="46">
        <v>40</v>
      </c>
      <c r="H651" s="46">
        <v>207</v>
      </c>
      <c r="I651" s="47">
        <f>(G651/$F651)*100</f>
        <v>0.12143290831815423</v>
      </c>
      <c r="J651" s="47">
        <f>(H651/$F651)*100</f>
        <v>0.62841530054644812</v>
      </c>
      <c r="K651" s="48">
        <f>IF(I651&lt;='CBSA Bike Groupings'!$B$2,'CBSA Bike Groupings'!$A$2,
IF(AND(I651&lt;='CBSA Bike Groupings'!$B$3,I651&gt;'CBSA Bike Groupings'!$B$2),'CBSA Bike Groupings'!$A$3,
IF(AND(I651&lt;='CBSA Bike Groupings'!$B$4,I651&gt;'CBSA Bike Groupings'!$B$3),'CBSA Bike Groupings'!$A$4,
IF(AND(I651&lt;='CBSA Bike Groupings'!$B$5,I651&gt;'CBSA Bike Groupings'!$B$4),'CBSA Bike Groupings'!$A$5,
IF(I651&gt;'CBSA Bike Groupings'!$B$5,'CBSA Bike Groupings'!$A$6,"")))))</f>
        <v>1</v>
      </c>
      <c r="L651" s="48">
        <f>IF(J651&lt;='CBSA Walk Groupings'!$B$2,'CBSA Walk Groupings'!$A$2,
IF(AND(J651&lt;='CBSA Walk Groupings'!$B$3,J651&gt;'CBSA Walk Groupings'!$B$2),'CBSA Walk Groupings'!$A$3,
IF(AND(J651&lt;='CBSA Walk Groupings'!$B$4,J651&gt;'CBSA Walk Groupings'!$B$3),'CBSA Walk Groupings'!$A$4,
IF(AND(J651&lt;='CBSA Walk Groupings'!$B$5,J651&gt;'CBSA Walk Groupings'!$B$4),'CBSA Walk Groupings'!$A$5,
IF(J651&gt;'CBSA Walk Groupings'!$B$5,'CBSA Walk Groupings'!$A$6,"")))))</f>
        <v>1</v>
      </c>
      <c r="M651" s="72">
        <v>0</v>
      </c>
      <c r="N651" s="72">
        <v>1</v>
      </c>
    </row>
    <row r="652" spans="1:14" x14ac:dyDescent="0.25">
      <c r="A652" t="str">
        <f t="shared" si="10"/>
        <v>Gainesville MTPO_2013</v>
      </c>
      <c r="B652" t="s">
        <v>264</v>
      </c>
      <c r="C652" s="49" t="s">
        <v>136</v>
      </c>
      <c r="D652">
        <v>2013</v>
      </c>
      <c r="E652" s="45">
        <v>190377.37441279882</v>
      </c>
      <c r="F652" s="50">
        <v>85543.548678014748</v>
      </c>
      <c r="G652" s="46">
        <v>3684.0692274240628</v>
      </c>
      <c r="H652" s="46">
        <v>3275.7816927592021</v>
      </c>
      <c r="I652" s="47">
        <v>4.306659338263918</v>
      </c>
      <c r="J652" s="47">
        <v>3.8293731594994016</v>
      </c>
      <c r="K652" s="48">
        <f>IF(I652&lt;='CBSA Bike Groupings'!$B$2,'CBSA Bike Groupings'!$A$2,
IF(AND(I652&lt;='CBSA Bike Groupings'!$B$3,I652&gt;'CBSA Bike Groupings'!$B$2),'CBSA Bike Groupings'!$A$3,
IF(AND(I652&lt;='CBSA Bike Groupings'!$B$4,I652&gt;'CBSA Bike Groupings'!$B$3),'CBSA Bike Groupings'!$A$4,
IF(AND(I652&lt;='CBSA Bike Groupings'!$B$5,I652&gt;'CBSA Bike Groupings'!$B$4),'CBSA Bike Groupings'!$A$5,
IF(I652&gt;'CBSA Bike Groupings'!$B$5,'CBSA Bike Groupings'!$A$6,"")))))</f>
        <v>5</v>
      </c>
      <c r="L652" s="48">
        <f>IF(J652&lt;='CBSA Walk Groupings'!$B$2,'CBSA Walk Groupings'!$A$2,
IF(AND(J652&lt;='CBSA Walk Groupings'!$B$3,J652&gt;'CBSA Walk Groupings'!$B$2),'CBSA Walk Groupings'!$A$3,
IF(AND(J652&lt;='CBSA Walk Groupings'!$B$4,J652&gt;'CBSA Walk Groupings'!$B$3),'CBSA Walk Groupings'!$A$4,
IF(AND(J652&lt;='CBSA Walk Groupings'!$B$5,J652&gt;'CBSA Walk Groupings'!$B$4),'CBSA Walk Groupings'!$A$5,
IF(J652&gt;'CBSA Walk Groupings'!$B$5,'CBSA Walk Groupings'!$A$6,"")))))</f>
        <v>5</v>
      </c>
      <c r="M652" s="72">
        <v>1</v>
      </c>
      <c r="N652" s="72">
        <v>3</v>
      </c>
    </row>
    <row r="653" spans="1:14" x14ac:dyDescent="0.25">
      <c r="A653" t="str">
        <f t="shared" si="10"/>
        <v>Gainesville MTPO_2014</v>
      </c>
      <c r="B653" t="s">
        <v>264</v>
      </c>
      <c r="C653" s="49" t="s">
        <v>136</v>
      </c>
      <c r="D653">
        <v>2014</v>
      </c>
      <c r="E653" s="45">
        <v>191867.5668506439</v>
      </c>
      <c r="F653" s="50">
        <v>86004.035223248953</v>
      </c>
      <c r="G653" s="46">
        <v>3543.7170947365503</v>
      </c>
      <c r="H653" s="46">
        <v>3328.2292166172811</v>
      </c>
      <c r="I653" s="47">
        <v>4.1204079384621695</v>
      </c>
      <c r="J653" s="47">
        <v>3.8698523946904073</v>
      </c>
      <c r="K653" s="48">
        <f>IF(I653&lt;='CBSA Bike Groupings'!$B$2,'CBSA Bike Groupings'!$A$2,
IF(AND(I653&lt;='CBSA Bike Groupings'!$B$3,I653&gt;'CBSA Bike Groupings'!$B$2),'CBSA Bike Groupings'!$A$3,
IF(AND(I653&lt;='CBSA Bike Groupings'!$B$4,I653&gt;'CBSA Bike Groupings'!$B$3),'CBSA Bike Groupings'!$A$4,
IF(AND(I653&lt;='CBSA Bike Groupings'!$B$5,I653&gt;'CBSA Bike Groupings'!$B$4),'CBSA Bike Groupings'!$A$5,
IF(I653&gt;'CBSA Bike Groupings'!$B$5,'CBSA Bike Groupings'!$A$6,"")))))</f>
        <v>5</v>
      </c>
      <c r="L653" s="48">
        <f>IF(J653&lt;='CBSA Walk Groupings'!$B$2,'CBSA Walk Groupings'!$A$2,
IF(AND(J653&lt;='CBSA Walk Groupings'!$B$3,J653&gt;'CBSA Walk Groupings'!$B$2),'CBSA Walk Groupings'!$A$3,
IF(AND(J653&lt;='CBSA Walk Groupings'!$B$4,J653&gt;'CBSA Walk Groupings'!$B$3),'CBSA Walk Groupings'!$A$4,
IF(AND(J653&lt;='CBSA Walk Groupings'!$B$5,J653&gt;'CBSA Walk Groupings'!$B$4),'CBSA Walk Groupings'!$A$5,
IF(J653&gt;'CBSA Walk Groupings'!$B$5,'CBSA Walk Groupings'!$A$6,"")))))</f>
        <v>5</v>
      </c>
      <c r="M653" s="72">
        <v>1</v>
      </c>
      <c r="N653" s="72">
        <v>3</v>
      </c>
    </row>
    <row r="654" spans="1:14" x14ac:dyDescent="0.25">
      <c r="A654" t="str">
        <f t="shared" si="10"/>
        <v>Gainesville MTPO_2015</v>
      </c>
      <c r="B654" t="s">
        <v>264</v>
      </c>
      <c r="C654" s="49" t="s">
        <v>136</v>
      </c>
      <c r="D654">
        <v>2015</v>
      </c>
      <c r="E654" s="45">
        <v>193077.12845305778</v>
      </c>
      <c r="F654" s="50">
        <v>87215.337425059188</v>
      </c>
      <c r="G654" s="46">
        <v>3204.8873163916828</v>
      </c>
      <c r="H654" s="46">
        <v>3438.2124005314054</v>
      </c>
      <c r="I654" s="47">
        <v>3.6746831589633189</v>
      </c>
      <c r="J654" s="47">
        <v>3.9422107418729304</v>
      </c>
      <c r="K654" s="48">
        <f>IF(I654&lt;='CBSA Bike Groupings'!$B$2,'CBSA Bike Groupings'!$A$2,
IF(AND(I654&lt;='CBSA Bike Groupings'!$B$3,I654&gt;'CBSA Bike Groupings'!$B$2),'CBSA Bike Groupings'!$A$3,
IF(AND(I654&lt;='CBSA Bike Groupings'!$B$4,I654&gt;'CBSA Bike Groupings'!$B$3),'CBSA Bike Groupings'!$A$4,
IF(AND(I654&lt;='CBSA Bike Groupings'!$B$5,I654&gt;'CBSA Bike Groupings'!$B$4),'CBSA Bike Groupings'!$A$5,
IF(I654&gt;'CBSA Bike Groupings'!$B$5,'CBSA Bike Groupings'!$A$6,"")))))</f>
        <v>5</v>
      </c>
      <c r="L654" s="48">
        <f>IF(J654&lt;='CBSA Walk Groupings'!$B$2,'CBSA Walk Groupings'!$A$2,
IF(AND(J654&lt;='CBSA Walk Groupings'!$B$3,J654&gt;'CBSA Walk Groupings'!$B$2),'CBSA Walk Groupings'!$A$3,
IF(AND(J654&lt;='CBSA Walk Groupings'!$B$4,J654&gt;'CBSA Walk Groupings'!$B$3),'CBSA Walk Groupings'!$A$4,
IF(AND(J654&lt;='CBSA Walk Groupings'!$B$5,J654&gt;'CBSA Walk Groupings'!$B$4),'CBSA Walk Groupings'!$A$5,
IF(J654&gt;'CBSA Walk Groupings'!$B$5,'CBSA Walk Groupings'!$A$6,"")))))</f>
        <v>5</v>
      </c>
      <c r="M654" s="72">
        <v>1</v>
      </c>
      <c r="N654" s="72">
        <v>3</v>
      </c>
    </row>
    <row r="655" spans="1:14" x14ac:dyDescent="0.25">
      <c r="A655" t="str">
        <f t="shared" si="10"/>
        <v>Gainesville MTPO_2016</v>
      </c>
      <c r="B655" t="s">
        <v>264</v>
      </c>
      <c r="C655" s="49" t="s">
        <v>136</v>
      </c>
      <c r="D655">
        <v>2016</v>
      </c>
      <c r="E655" s="45">
        <v>194536.84784083761</v>
      </c>
      <c r="F655" s="50">
        <v>87289.495128344366</v>
      </c>
      <c r="G655" s="46">
        <v>3003.8005154746133</v>
      </c>
      <c r="H655" s="46">
        <v>3243.9803907880323</v>
      </c>
      <c r="I655" s="47">
        <v>3.4411935950116739</v>
      </c>
      <c r="J655" s="47">
        <v>3.7163468364873808</v>
      </c>
      <c r="K655" s="48">
        <f>IF(I655&lt;='CBSA Bike Groupings'!$B$2,'CBSA Bike Groupings'!$A$2,
IF(AND(I655&lt;='CBSA Bike Groupings'!$B$3,I655&gt;'CBSA Bike Groupings'!$B$2),'CBSA Bike Groupings'!$A$3,
IF(AND(I655&lt;='CBSA Bike Groupings'!$B$4,I655&gt;'CBSA Bike Groupings'!$B$3),'CBSA Bike Groupings'!$A$4,
IF(AND(I655&lt;='CBSA Bike Groupings'!$B$5,I655&gt;'CBSA Bike Groupings'!$B$4),'CBSA Bike Groupings'!$A$5,
IF(I655&gt;'CBSA Bike Groupings'!$B$5,'CBSA Bike Groupings'!$A$6,"")))))</f>
        <v>5</v>
      </c>
      <c r="L655" s="48">
        <f>IF(J655&lt;='CBSA Walk Groupings'!$B$2,'CBSA Walk Groupings'!$A$2,
IF(AND(J655&lt;='CBSA Walk Groupings'!$B$3,J655&gt;'CBSA Walk Groupings'!$B$2),'CBSA Walk Groupings'!$A$3,
IF(AND(J655&lt;='CBSA Walk Groupings'!$B$4,J655&gt;'CBSA Walk Groupings'!$B$3),'CBSA Walk Groupings'!$A$4,
IF(AND(J655&lt;='CBSA Walk Groupings'!$B$5,J655&gt;'CBSA Walk Groupings'!$B$4),'CBSA Walk Groupings'!$A$5,
IF(J655&gt;'CBSA Walk Groupings'!$B$5,'CBSA Walk Groupings'!$A$6,"")))))</f>
        <v>5</v>
      </c>
      <c r="M655" s="72">
        <v>1</v>
      </c>
      <c r="N655" s="72">
        <v>2</v>
      </c>
    </row>
    <row r="656" spans="1:14" x14ac:dyDescent="0.25">
      <c r="A656" t="str">
        <f t="shared" si="10"/>
        <v>Gainesville MTPO_2017</v>
      </c>
      <c r="B656" t="s">
        <v>264</v>
      </c>
      <c r="C656" s="49" t="s">
        <v>136</v>
      </c>
      <c r="D656">
        <v>2017</v>
      </c>
      <c r="E656" s="45">
        <v>196543</v>
      </c>
      <c r="F656" s="50">
        <v>89685</v>
      </c>
      <c r="G656" s="46">
        <v>3017</v>
      </c>
      <c r="H656" s="46">
        <v>3727</v>
      </c>
      <c r="I656" s="47">
        <f>(G656/$F656)*100</f>
        <v>3.3639962089535596</v>
      </c>
      <c r="J656" s="47">
        <f>(H656/$F656)*100</f>
        <v>4.1556559067848582</v>
      </c>
      <c r="K656" s="48">
        <f>IF(I656&lt;='CBSA Bike Groupings'!$B$2,'CBSA Bike Groupings'!$A$2,
IF(AND(I656&lt;='CBSA Bike Groupings'!$B$3,I656&gt;'CBSA Bike Groupings'!$B$2),'CBSA Bike Groupings'!$A$3,
IF(AND(I656&lt;='CBSA Bike Groupings'!$B$4,I656&gt;'CBSA Bike Groupings'!$B$3),'CBSA Bike Groupings'!$A$4,
IF(AND(I656&lt;='CBSA Bike Groupings'!$B$5,I656&gt;'CBSA Bike Groupings'!$B$4),'CBSA Bike Groupings'!$A$5,
IF(I656&gt;'CBSA Bike Groupings'!$B$5,'CBSA Bike Groupings'!$A$6,"")))))</f>
        <v>5</v>
      </c>
      <c r="L656" s="48">
        <f>IF(J656&lt;='CBSA Walk Groupings'!$B$2,'CBSA Walk Groupings'!$A$2,
IF(AND(J656&lt;='CBSA Walk Groupings'!$B$3,J656&gt;'CBSA Walk Groupings'!$B$2),'CBSA Walk Groupings'!$A$3,
IF(AND(J656&lt;='CBSA Walk Groupings'!$B$4,J656&gt;'CBSA Walk Groupings'!$B$3),'CBSA Walk Groupings'!$A$4,
IF(AND(J656&lt;='CBSA Walk Groupings'!$B$5,J656&gt;'CBSA Walk Groupings'!$B$4),'CBSA Walk Groupings'!$A$5,
IF(J656&gt;'CBSA Walk Groupings'!$B$5,'CBSA Walk Groupings'!$A$6,"")))))</f>
        <v>5</v>
      </c>
      <c r="M656" s="72">
        <v>2</v>
      </c>
      <c r="N656" s="72">
        <v>8</v>
      </c>
    </row>
    <row r="657" spans="1:14" x14ac:dyDescent="0.25">
      <c r="A657" t="str">
        <f t="shared" si="10"/>
        <v>Gainesville-Hall MPO_2013</v>
      </c>
      <c r="B657" t="s">
        <v>265</v>
      </c>
      <c r="C657" s="49" t="s">
        <v>123</v>
      </c>
      <c r="D657">
        <v>2013</v>
      </c>
      <c r="E657" s="45">
        <v>196888.73439991081</v>
      </c>
      <c r="F657" s="50">
        <v>85691.893382916533</v>
      </c>
      <c r="G657" s="46">
        <v>33.000002277463409</v>
      </c>
      <c r="H657" s="46">
        <v>845.03842864236037</v>
      </c>
      <c r="I657" s="47">
        <v>3.8510063174823327E-2</v>
      </c>
      <c r="J657" s="47">
        <v>0.98613578867522911</v>
      </c>
      <c r="K657" s="48">
        <f>IF(I657&lt;='CBSA Bike Groupings'!$B$2,'CBSA Bike Groupings'!$A$2,
IF(AND(I657&lt;='CBSA Bike Groupings'!$B$3,I657&gt;'CBSA Bike Groupings'!$B$2),'CBSA Bike Groupings'!$A$3,
IF(AND(I657&lt;='CBSA Bike Groupings'!$B$4,I657&gt;'CBSA Bike Groupings'!$B$3),'CBSA Bike Groupings'!$A$4,
IF(AND(I657&lt;='CBSA Bike Groupings'!$B$5,I657&gt;'CBSA Bike Groupings'!$B$4),'CBSA Bike Groupings'!$A$5,
IF(I657&gt;'CBSA Bike Groupings'!$B$5,'CBSA Bike Groupings'!$A$6,"")))))</f>
        <v>1</v>
      </c>
      <c r="L657" s="48">
        <f>IF(J657&lt;='CBSA Walk Groupings'!$B$2,'CBSA Walk Groupings'!$A$2,
IF(AND(J657&lt;='CBSA Walk Groupings'!$B$3,J657&gt;'CBSA Walk Groupings'!$B$2),'CBSA Walk Groupings'!$A$3,
IF(AND(J657&lt;='CBSA Walk Groupings'!$B$4,J657&gt;'CBSA Walk Groupings'!$B$3),'CBSA Walk Groupings'!$A$4,
IF(AND(J657&lt;='CBSA Walk Groupings'!$B$5,J657&gt;'CBSA Walk Groupings'!$B$4),'CBSA Walk Groupings'!$A$5,
IF(J657&gt;'CBSA Walk Groupings'!$B$5,'CBSA Walk Groupings'!$A$6,"")))))</f>
        <v>1</v>
      </c>
      <c r="M657" s="72">
        <v>0</v>
      </c>
      <c r="N657" s="72">
        <v>2</v>
      </c>
    </row>
    <row r="658" spans="1:14" x14ac:dyDescent="0.25">
      <c r="A658" t="str">
        <f t="shared" si="10"/>
        <v>Gainesville-Hall MPO_2014</v>
      </c>
      <c r="B658" t="s">
        <v>265</v>
      </c>
      <c r="C658" s="49" t="s">
        <v>123</v>
      </c>
      <c r="D658">
        <v>2014</v>
      </c>
      <c r="E658" s="45">
        <v>199359.53364947057</v>
      </c>
      <c r="F658" s="50">
        <v>86914.593017963343</v>
      </c>
      <c r="G658" s="46">
        <v>45.000019716670607</v>
      </c>
      <c r="H658" s="46">
        <v>847.02876806758525</v>
      </c>
      <c r="I658" s="47">
        <v>5.1774987552861335E-2</v>
      </c>
      <c r="J658" s="47">
        <v>0.97455299352609637</v>
      </c>
      <c r="K658" s="48">
        <f>IF(I658&lt;='CBSA Bike Groupings'!$B$2,'CBSA Bike Groupings'!$A$2,
IF(AND(I658&lt;='CBSA Bike Groupings'!$B$3,I658&gt;'CBSA Bike Groupings'!$B$2),'CBSA Bike Groupings'!$A$3,
IF(AND(I658&lt;='CBSA Bike Groupings'!$B$4,I658&gt;'CBSA Bike Groupings'!$B$3),'CBSA Bike Groupings'!$A$4,
IF(AND(I658&lt;='CBSA Bike Groupings'!$B$5,I658&gt;'CBSA Bike Groupings'!$B$4),'CBSA Bike Groupings'!$A$5,
IF(I658&gt;'CBSA Bike Groupings'!$B$5,'CBSA Bike Groupings'!$A$6,"")))))</f>
        <v>1</v>
      </c>
      <c r="L658" s="48">
        <f>IF(J658&lt;='CBSA Walk Groupings'!$B$2,'CBSA Walk Groupings'!$A$2,
IF(AND(J658&lt;='CBSA Walk Groupings'!$B$3,J658&gt;'CBSA Walk Groupings'!$B$2),'CBSA Walk Groupings'!$A$3,
IF(AND(J658&lt;='CBSA Walk Groupings'!$B$4,J658&gt;'CBSA Walk Groupings'!$B$3),'CBSA Walk Groupings'!$A$4,
IF(AND(J658&lt;='CBSA Walk Groupings'!$B$5,J658&gt;'CBSA Walk Groupings'!$B$4),'CBSA Walk Groupings'!$A$5,
IF(J658&gt;'CBSA Walk Groupings'!$B$5,'CBSA Walk Groupings'!$A$6,"")))))</f>
        <v>1</v>
      </c>
      <c r="M658" s="72">
        <v>0</v>
      </c>
      <c r="N658" s="72">
        <v>2</v>
      </c>
    </row>
    <row r="659" spans="1:14" x14ac:dyDescent="0.25">
      <c r="A659" t="str">
        <f t="shared" si="10"/>
        <v>Gainesville-Hall MPO_2015</v>
      </c>
      <c r="B659" t="s">
        <v>265</v>
      </c>
      <c r="C659" s="49" t="s">
        <v>123</v>
      </c>
      <c r="D659">
        <v>2015</v>
      </c>
      <c r="E659" s="45">
        <v>202129.62383764272</v>
      </c>
      <c r="F659" s="50">
        <v>89130.087079051387</v>
      </c>
      <c r="G659" s="46">
        <v>48.000027518922508</v>
      </c>
      <c r="H659" s="46">
        <v>771.05103293135687</v>
      </c>
      <c r="I659" s="47">
        <v>5.3853899498998867E-2</v>
      </c>
      <c r="J659" s="47">
        <v>0.8650850214557686</v>
      </c>
      <c r="K659" s="48">
        <f>IF(I659&lt;='CBSA Bike Groupings'!$B$2,'CBSA Bike Groupings'!$A$2,
IF(AND(I659&lt;='CBSA Bike Groupings'!$B$3,I659&gt;'CBSA Bike Groupings'!$B$2),'CBSA Bike Groupings'!$A$3,
IF(AND(I659&lt;='CBSA Bike Groupings'!$B$4,I659&gt;'CBSA Bike Groupings'!$B$3),'CBSA Bike Groupings'!$A$4,
IF(AND(I659&lt;='CBSA Bike Groupings'!$B$5,I659&gt;'CBSA Bike Groupings'!$B$4),'CBSA Bike Groupings'!$A$5,
IF(I659&gt;'CBSA Bike Groupings'!$B$5,'CBSA Bike Groupings'!$A$6,"")))))</f>
        <v>1</v>
      </c>
      <c r="L659" s="48">
        <f>IF(J659&lt;='CBSA Walk Groupings'!$B$2,'CBSA Walk Groupings'!$A$2,
IF(AND(J659&lt;='CBSA Walk Groupings'!$B$3,J659&gt;'CBSA Walk Groupings'!$B$2),'CBSA Walk Groupings'!$A$3,
IF(AND(J659&lt;='CBSA Walk Groupings'!$B$4,J659&gt;'CBSA Walk Groupings'!$B$3),'CBSA Walk Groupings'!$A$4,
IF(AND(J659&lt;='CBSA Walk Groupings'!$B$5,J659&gt;'CBSA Walk Groupings'!$B$4),'CBSA Walk Groupings'!$A$5,
IF(J659&gt;'CBSA Walk Groupings'!$B$5,'CBSA Walk Groupings'!$A$6,"")))))</f>
        <v>1</v>
      </c>
      <c r="M659" s="72">
        <v>2</v>
      </c>
      <c r="N659" s="72">
        <v>3</v>
      </c>
    </row>
    <row r="660" spans="1:14" x14ac:dyDescent="0.25">
      <c r="A660" t="str">
        <f t="shared" si="10"/>
        <v>Gainesville-Hall MPO_2016</v>
      </c>
      <c r="B660" t="s">
        <v>265</v>
      </c>
      <c r="C660" s="49" t="s">
        <v>123</v>
      </c>
      <c r="D660">
        <v>2016</v>
      </c>
      <c r="E660" s="45">
        <v>204791.84451064904</v>
      </c>
      <c r="F660" s="50">
        <v>90947.408361200403</v>
      </c>
      <c r="G660" s="46">
        <v>80.665388207225945</v>
      </c>
      <c r="H660" s="46">
        <v>850.99241740034699</v>
      </c>
      <c r="I660" s="47">
        <v>8.8694542990011213E-2</v>
      </c>
      <c r="J660" s="47">
        <v>0.9356972702516213</v>
      </c>
      <c r="K660" s="48">
        <f>IF(I660&lt;='CBSA Bike Groupings'!$B$2,'CBSA Bike Groupings'!$A$2,
IF(AND(I660&lt;='CBSA Bike Groupings'!$B$3,I660&gt;'CBSA Bike Groupings'!$B$2),'CBSA Bike Groupings'!$A$3,
IF(AND(I660&lt;='CBSA Bike Groupings'!$B$4,I660&gt;'CBSA Bike Groupings'!$B$3),'CBSA Bike Groupings'!$A$4,
IF(AND(I660&lt;='CBSA Bike Groupings'!$B$5,I660&gt;'CBSA Bike Groupings'!$B$4),'CBSA Bike Groupings'!$A$5,
IF(I660&gt;'CBSA Bike Groupings'!$B$5,'CBSA Bike Groupings'!$A$6,"")))))</f>
        <v>1</v>
      </c>
      <c r="L660" s="48">
        <f>IF(J660&lt;='CBSA Walk Groupings'!$B$2,'CBSA Walk Groupings'!$A$2,
IF(AND(J660&lt;='CBSA Walk Groupings'!$B$3,J660&gt;'CBSA Walk Groupings'!$B$2),'CBSA Walk Groupings'!$A$3,
IF(AND(J660&lt;='CBSA Walk Groupings'!$B$4,J660&gt;'CBSA Walk Groupings'!$B$3),'CBSA Walk Groupings'!$A$4,
IF(AND(J660&lt;='CBSA Walk Groupings'!$B$5,J660&gt;'CBSA Walk Groupings'!$B$4),'CBSA Walk Groupings'!$A$5,
IF(J660&gt;'CBSA Walk Groupings'!$B$5,'CBSA Walk Groupings'!$A$6,"")))))</f>
        <v>1</v>
      </c>
      <c r="M660" s="72">
        <v>1</v>
      </c>
      <c r="N660" s="72">
        <v>5</v>
      </c>
    </row>
    <row r="661" spans="1:14" x14ac:dyDescent="0.25">
      <c r="A661" t="str">
        <f t="shared" si="10"/>
        <v>Gainesville-Hall MPO_2017</v>
      </c>
      <c r="B661" t="s">
        <v>265</v>
      </c>
      <c r="C661" s="49" t="s">
        <v>123</v>
      </c>
      <c r="D661">
        <v>2017</v>
      </c>
      <c r="E661" s="45">
        <v>207680</v>
      </c>
      <c r="F661" s="50">
        <v>95060</v>
      </c>
      <c r="G661" s="46">
        <v>102</v>
      </c>
      <c r="H661" s="46">
        <v>850</v>
      </c>
      <c r="I661" s="47">
        <f>(G661/$F661)*100</f>
        <v>0.10730065221965074</v>
      </c>
      <c r="J661" s="47">
        <f>(H661/$F661)*100</f>
        <v>0.89417210183042295</v>
      </c>
      <c r="K661" s="48">
        <f>IF(I661&lt;='CBSA Bike Groupings'!$B$2,'CBSA Bike Groupings'!$A$2,
IF(AND(I661&lt;='CBSA Bike Groupings'!$B$3,I661&gt;'CBSA Bike Groupings'!$B$2),'CBSA Bike Groupings'!$A$3,
IF(AND(I661&lt;='CBSA Bike Groupings'!$B$4,I661&gt;'CBSA Bike Groupings'!$B$3),'CBSA Bike Groupings'!$A$4,
IF(AND(I661&lt;='CBSA Bike Groupings'!$B$5,I661&gt;'CBSA Bike Groupings'!$B$4),'CBSA Bike Groupings'!$A$5,
IF(I661&gt;'CBSA Bike Groupings'!$B$5,'CBSA Bike Groupings'!$A$6,"")))))</f>
        <v>1</v>
      </c>
      <c r="L661" s="48">
        <f>IF(J661&lt;='CBSA Walk Groupings'!$B$2,'CBSA Walk Groupings'!$A$2,
IF(AND(J661&lt;='CBSA Walk Groupings'!$B$3,J661&gt;'CBSA Walk Groupings'!$B$2),'CBSA Walk Groupings'!$A$3,
IF(AND(J661&lt;='CBSA Walk Groupings'!$B$4,J661&gt;'CBSA Walk Groupings'!$B$3),'CBSA Walk Groupings'!$A$4,
IF(AND(J661&lt;='CBSA Walk Groupings'!$B$5,J661&gt;'CBSA Walk Groupings'!$B$4),'CBSA Walk Groupings'!$A$5,
IF(J661&gt;'CBSA Walk Groupings'!$B$5,'CBSA Walk Groupings'!$A$6,"")))))</f>
        <v>1</v>
      </c>
      <c r="M661" s="72">
        <v>0</v>
      </c>
      <c r="N661" s="72">
        <v>4</v>
      </c>
    </row>
    <row r="662" spans="1:14" x14ac:dyDescent="0.25">
      <c r="A662" t="str">
        <f t="shared" si="10"/>
        <v>Gaston Cleveland Lincoln MPO_2013</v>
      </c>
      <c r="B662" t="s">
        <v>266</v>
      </c>
      <c r="C662" s="49" t="s">
        <v>164</v>
      </c>
      <c r="D662">
        <v>2013</v>
      </c>
      <c r="E662" s="45">
        <v>383060.46536034159</v>
      </c>
      <c r="F662" s="50">
        <v>162179.15279527279</v>
      </c>
      <c r="G662" s="46">
        <v>71.645042177907797</v>
      </c>
      <c r="H662" s="46">
        <v>1681.165572925963</v>
      </c>
      <c r="I662" s="47">
        <v>4.417648072705687E-2</v>
      </c>
      <c r="J662" s="47">
        <v>1.0366101585499008</v>
      </c>
      <c r="K662" s="48">
        <f>IF(I662&lt;='CBSA Bike Groupings'!$B$2,'CBSA Bike Groupings'!$A$2,
IF(AND(I662&lt;='CBSA Bike Groupings'!$B$3,I662&gt;'CBSA Bike Groupings'!$B$2),'CBSA Bike Groupings'!$A$3,
IF(AND(I662&lt;='CBSA Bike Groupings'!$B$4,I662&gt;'CBSA Bike Groupings'!$B$3),'CBSA Bike Groupings'!$A$4,
IF(AND(I662&lt;='CBSA Bike Groupings'!$B$5,I662&gt;'CBSA Bike Groupings'!$B$4),'CBSA Bike Groupings'!$A$5,
IF(I662&gt;'CBSA Bike Groupings'!$B$5,'CBSA Bike Groupings'!$A$6,"")))))</f>
        <v>1</v>
      </c>
      <c r="L662" s="48">
        <f>IF(J662&lt;='CBSA Walk Groupings'!$B$2,'CBSA Walk Groupings'!$A$2,
IF(AND(J662&lt;='CBSA Walk Groupings'!$B$3,J662&gt;'CBSA Walk Groupings'!$B$2),'CBSA Walk Groupings'!$A$3,
IF(AND(J662&lt;='CBSA Walk Groupings'!$B$4,J662&gt;'CBSA Walk Groupings'!$B$3),'CBSA Walk Groupings'!$A$4,
IF(AND(J662&lt;='CBSA Walk Groupings'!$B$5,J662&gt;'CBSA Walk Groupings'!$B$4),'CBSA Walk Groupings'!$A$5,
IF(J662&gt;'CBSA Walk Groupings'!$B$5,'CBSA Walk Groupings'!$A$6,"")))))</f>
        <v>1</v>
      </c>
      <c r="M662" s="72">
        <v>0</v>
      </c>
      <c r="N662" s="72">
        <v>6</v>
      </c>
    </row>
    <row r="663" spans="1:14" x14ac:dyDescent="0.25">
      <c r="A663" t="str">
        <f t="shared" si="10"/>
        <v>Gaston Cleveland Lincoln MPO_2014</v>
      </c>
      <c r="B663" t="s">
        <v>266</v>
      </c>
      <c r="C663" s="49" t="s">
        <v>164</v>
      </c>
      <c r="D663">
        <v>2014</v>
      </c>
      <c r="E663" s="45">
        <v>384239.05585422047</v>
      </c>
      <c r="F663" s="50">
        <v>162385.93904285308</v>
      </c>
      <c r="G663" s="46">
        <v>45.68216478347103</v>
      </c>
      <c r="H663" s="46">
        <v>1782.4443228938853</v>
      </c>
      <c r="I663" s="47">
        <v>2.8131847531094222E-2</v>
      </c>
      <c r="J663" s="47">
        <v>1.0976592760432937</v>
      </c>
      <c r="K663" s="48">
        <f>IF(I663&lt;='CBSA Bike Groupings'!$B$2,'CBSA Bike Groupings'!$A$2,
IF(AND(I663&lt;='CBSA Bike Groupings'!$B$3,I663&gt;'CBSA Bike Groupings'!$B$2),'CBSA Bike Groupings'!$A$3,
IF(AND(I663&lt;='CBSA Bike Groupings'!$B$4,I663&gt;'CBSA Bike Groupings'!$B$3),'CBSA Bike Groupings'!$A$4,
IF(AND(I663&lt;='CBSA Bike Groupings'!$B$5,I663&gt;'CBSA Bike Groupings'!$B$4),'CBSA Bike Groupings'!$A$5,
IF(I663&gt;'CBSA Bike Groupings'!$B$5,'CBSA Bike Groupings'!$A$6,"")))))</f>
        <v>1</v>
      </c>
      <c r="L663" s="48">
        <f>IF(J663&lt;='CBSA Walk Groupings'!$B$2,'CBSA Walk Groupings'!$A$2,
IF(AND(J663&lt;='CBSA Walk Groupings'!$B$3,J663&gt;'CBSA Walk Groupings'!$B$2),'CBSA Walk Groupings'!$A$3,
IF(AND(J663&lt;='CBSA Walk Groupings'!$B$4,J663&gt;'CBSA Walk Groupings'!$B$3),'CBSA Walk Groupings'!$A$4,
IF(AND(J663&lt;='CBSA Walk Groupings'!$B$5,J663&gt;'CBSA Walk Groupings'!$B$4),'CBSA Walk Groupings'!$A$5,
IF(J663&gt;'CBSA Walk Groupings'!$B$5,'CBSA Walk Groupings'!$A$6,"")))))</f>
        <v>1</v>
      </c>
      <c r="M663" s="72">
        <v>1</v>
      </c>
      <c r="N663" s="72">
        <v>8</v>
      </c>
    </row>
    <row r="664" spans="1:14" x14ac:dyDescent="0.25">
      <c r="A664" t="str">
        <f t="shared" si="10"/>
        <v>Gaston Cleveland Lincoln MPO_2015</v>
      </c>
      <c r="B664" t="s">
        <v>266</v>
      </c>
      <c r="C664" s="49" t="s">
        <v>164</v>
      </c>
      <c r="D664">
        <v>2015</v>
      </c>
      <c r="E664" s="45">
        <v>385934.80760399048</v>
      </c>
      <c r="F664" s="50">
        <v>165231.71512797248</v>
      </c>
      <c r="G664" s="46">
        <v>75.720713007856958</v>
      </c>
      <c r="H664" s="46">
        <v>1704.3286236935005</v>
      </c>
      <c r="I664" s="47">
        <v>4.5826984818992542E-2</v>
      </c>
      <c r="J664" s="47">
        <v>1.0314778990059461</v>
      </c>
      <c r="K664" s="48">
        <f>IF(I664&lt;='CBSA Bike Groupings'!$B$2,'CBSA Bike Groupings'!$A$2,
IF(AND(I664&lt;='CBSA Bike Groupings'!$B$3,I664&gt;'CBSA Bike Groupings'!$B$2),'CBSA Bike Groupings'!$A$3,
IF(AND(I664&lt;='CBSA Bike Groupings'!$B$4,I664&gt;'CBSA Bike Groupings'!$B$3),'CBSA Bike Groupings'!$A$4,
IF(AND(I664&lt;='CBSA Bike Groupings'!$B$5,I664&gt;'CBSA Bike Groupings'!$B$4),'CBSA Bike Groupings'!$A$5,
IF(I664&gt;'CBSA Bike Groupings'!$B$5,'CBSA Bike Groupings'!$A$6,"")))))</f>
        <v>1</v>
      </c>
      <c r="L664" s="48">
        <f>IF(J664&lt;='CBSA Walk Groupings'!$B$2,'CBSA Walk Groupings'!$A$2,
IF(AND(J664&lt;='CBSA Walk Groupings'!$B$3,J664&gt;'CBSA Walk Groupings'!$B$2),'CBSA Walk Groupings'!$A$3,
IF(AND(J664&lt;='CBSA Walk Groupings'!$B$4,J664&gt;'CBSA Walk Groupings'!$B$3),'CBSA Walk Groupings'!$A$4,
IF(AND(J664&lt;='CBSA Walk Groupings'!$B$5,J664&gt;'CBSA Walk Groupings'!$B$4),'CBSA Walk Groupings'!$A$5,
IF(J664&gt;'CBSA Walk Groupings'!$B$5,'CBSA Walk Groupings'!$A$6,"")))))</f>
        <v>1</v>
      </c>
      <c r="M664" s="72">
        <v>1</v>
      </c>
      <c r="N664" s="72">
        <v>11</v>
      </c>
    </row>
    <row r="665" spans="1:14" x14ac:dyDescent="0.25">
      <c r="A665" t="str">
        <f t="shared" si="10"/>
        <v>Gaston Cleveland Lincoln MPO_2016</v>
      </c>
      <c r="B665" t="s">
        <v>266</v>
      </c>
      <c r="C665" s="49" t="s">
        <v>164</v>
      </c>
      <c r="D665">
        <v>2016</v>
      </c>
      <c r="E665" s="45">
        <v>388543.02327625349</v>
      </c>
      <c r="F665" s="50">
        <v>167084.4556196082</v>
      </c>
      <c r="G665" s="46">
        <v>82.034671989138843</v>
      </c>
      <c r="H665" s="46">
        <v>1695.5789260886593</v>
      </c>
      <c r="I665" s="47">
        <v>4.9097728262587501E-2</v>
      </c>
      <c r="J665" s="47">
        <v>1.0148035134691935</v>
      </c>
      <c r="K665" s="48">
        <f>IF(I665&lt;='CBSA Bike Groupings'!$B$2,'CBSA Bike Groupings'!$A$2,
IF(AND(I665&lt;='CBSA Bike Groupings'!$B$3,I665&gt;'CBSA Bike Groupings'!$B$2),'CBSA Bike Groupings'!$A$3,
IF(AND(I665&lt;='CBSA Bike Groupings'!$B$4,I665&gt;'CBSA Bike Groupings'!$B$3),'CBSA Bike Groupings'!$A$4,
IF(AND(I665&lt;='CBSA Bike Groupings'!$B$5,I665&gt;'CBSA Bike Groupings'!$B$4),'CBSA Bike Groupings'!$A$5,
IF(I665&gt;'CBSA Bike Groupings'!$B$5,'CBSA Bike Groupings'!$A$6,"")))))</f>
        <v>1</v>
      </c>
      <c r="L665" s="48">
        <f>IF(J665&lt;='CBSA Walk Groupings'!$B$2,'CBSA Walk Groupings'!$A$2,
IF(AND(J665&lt;='CBSA Walk Groupings'!$B$3,J665&gt;'CBSA Walk Groupings'!$B$2),'CBSA Walk Groupings'!$A$3,
IF(AND(J665&lt;='CBSA Walk Groupings'!$B$4,J665&gt;'CBSA Walk Groupings'!$B$3),'CBSA Walk Groupings'!$A$4,
IF(AND(J665&lt;='CBSA Walk Groupings'!$B$5,J665&gt;'CBSA Walk Groupings'!$B$4),'CBSA Walk Groupings'!$A$5,
IF(J665&gt;'CBSA Walk Groupings'!$B$5,'CBSA Walk Groupings'!$A$6,"")))))</f>
        <v>1</v>
      </c>
      <c r="M665" s="72">
        <v>1</v>
      </c>
      <c r="N665" s="72">
        <v>8</v>
      </c>
    </row>
    <row r="666" spans="1:14" x14ac:dyDescent="0.25">
      <c r="A666" t="str">
        <f t="shared" si="10"/>
        <v>Gaston Cleveland Lincoln MPO_2017</v>
      </c>
      <c r="B666" t="s">
        <v>266</v>
      </c>
      <c r="C666" s="49" t="s">
        <v>164</v>
      </c>
      <c r="D666">
        <v>2017</v>
      </c>
      <c r="E666" s="45">
        <v>391481</v>
      </c>
      <c r="F666" s="50">
        <v>170263</v>
      </c>
      <c r="G666" s="46">
        <v>64</v>
      </c>
      <c r="H666" s="46">
        <v>1626</v>
      </c>
      <c r="I666" s="47">
        <f>(G666/$F666)*100</f>
        <v>3.758890657394736E-2</v>
      </c>
      <c r="J666" s="47">
        <f>(H666/$F666)*100</f>
        <v>0.95499315764435022</v>
      </c>
      <c r="K666" s="48">
        <f>IF(I666&lt;='CBSA Bike Groupings'!$B$2,'CBSA Bike Groupings'!$A$2,
IF(AND(I666&lt;='CBSA Bike Groupings'!$B$3,I666&gt;'CBSA Bike Groupings'!$B$2),'CBSA Bike Groupings'!$A$3,
IF(AND(I666&lt;='CBSA Bike Groupings'!$B$4,I666&gt;'CBSA Bike Groupings'!$B$3),'CBSA Bike Groupings'!$A$4,
IF(AND(I666&lt;='CBSA Bike Groupings'!$B$5,I666&gt;'CBSA Bike Groupings'!$B$4),'CBSA Bike Groupings'!$A$5,
IF(I666&gt;'CBSA Bike Groupings'!$B$5,'CBSA Bike Groupings'!$A$6,"")))))</f>
        <v>1</v>
      </c>
      <c r="L666" s="48">
        <f>IF(J666&lt;='CBSA Walk Groupings'!$B$2,'CBSA Walk Groupings'!$A$2,
IF(AND(J666&lt;='CBSA Walk Groupings'!$B$3,J666&gt;'CBSA Walk Groupings'!$B$2),'CBSA Walk Groupings'!$A$3,
IF(AND(J666&lt;='CBSA Walk Groupings'!$B$4,J666&gt;'CBSA Walk Groupings'!$B$3),'CBSA Walk Groupings'!$A$4,
IF(AND(J666&lt;='CBSA Walk Groupings'!$B$5,J666&gt;'CBSA Walk Groupings'!$B$4),'CBSA Walk Groupings'!$A$5,
IF(J666&gt;'CBSA Walk Groupings'!$B$5,'CBSA Walk Groupings'!$A$6,"")))))</f>
        <v>1</v>
      </c>
      <c r="M666" s="72">
        <v>0</v>
      </c>
      <c r="N666" s="72">
        <v>7</v>
      </c>
    </row>
    <row r="667" spans="1:14" x14ac:dyDescent="0.25">
      <c r="A667" t="str">
        <f t="shared" si="10"/>
        <v>Genesee County Metropolitan Planning Commission_2013</v>
      </c>
      <c r="B667" t="s">
        <v>267</v>
      </c>
      <c r="C667" s="49" t="s">
        <v>133</v>
      </c>
      <c r="D667">
        <v>2013</v>
      </c>
      <c r="E667" s="45">
        <v>421442.29201177473</v>
      </c>
      <c r="F667" s="50">
        <v>154422.62282850497</v>
      </c>
      <c r="G667" s="46">
        <v>284.96155221415853</v>
      </c>
      <c r="H667" s="46">
        <v>1918.5950736647937</v>
      </c>
      <c r="I667" s="47">
        <v>0.18453355278819764</v>
      </c>
      <c r="J667" s="47">
        <v>1.2424313475076134</v>
      </c>
      <c r="K667" s="48">
        <f>IF(I667&lt;='CBSA Bike Groupings'!$B$2,'CBSA Bike Groupings'!$A$2,
IF(AND(I667&lt;='CBSA Bike Groupings'!$B$3,I667&gt;'CBSA Bike Groupings'!$B$2),'CBSA Bike Groupings'!$A$3,
IF(AND(I667&lt;='CBSA Bike Groupings'!$B$4,I667&gt;'CBSA Bike Groupings'!$B$3),'CBSA Bike Groupings'!$A$4,
IF(AND(I667&lt;='CBSA Bike Groupings'!$B$5,I667&gt;'CBSA Bike Groupings'!$B$4),'CBSA Bike Groupings'!$A$5,
IF(I667&gt;'CBSA Bike Groupings'!$B$5,'CBSA Bike Groupings'!$A$6,"")))))</f>
        <v>1</v>
      </c>
      <c r="L667" s="48">
        <f>IF(J667&lt;='CBSA Walk Groupings'!$B$2,'CBSA Walk Groupings'!$A$2,
IF(AND(J667&lt;='CBSA Walk Groupings'!$B$3,J667&gt;'CBSA Walk Groupings'!$B$2),'CBSA Walk Groupings'!$A$3,
IF(AND(J667&lt;='CBSA Walk Groupings'!$B$4,J667&gt;'CBSA Walk Groupings'!$B$3),'CBSA Walk Groupings'!$A$4,
IF(AND(J667&lt;='CBSA Walk Groupings'!$B$5,J667&gt;'CBSA Walk Groupings'!$B$4),'CBSA Walk Groupings'!$A$5,
IF(J667&gt;'CBSA Walk Groupings'!$B$5,'CBSA Walk Groupings'!$A$6,"")))))</f>
        <v>1</v>
      </c>
      <c r="M667" s="72">
        <v>2</v>
      </c>
      <c r="N667" s="72">
        <v>7</v>
      </c>
    </row>
    <row r="668" spans="1:14" x14ac:dyDescent="0.25">
      <c r="A668" t="str">
        <f t="shared" si="10"/>
        <v>Genesee County Metropolitan Planning Commission_2014</v>
      </c>
      <c r="B668" t="s">
        <v>267</v>
      </c>
      <c r="C668" s="49" t="s">
        <v>133</v>
      </c>
      <c r="D668">
        <v>2014</v>
      </c>
      <c r="E668" s="45">
        <v>418521.29555794341</v>
      </c>
      <c r="F668" s="50">
        <v>154457.44009223179</v>
      </c>
      <c r="G668" s="46">
        <v>200.98395944192711</v>
      </c>
      <c r="H668" s="46">
        <v>1849.5616221936987</v>
      </c>
      <c r="I668" s="47">
        <v>0.13012254982467192</v>
      </c>
      <c r="J668" s="47">
        <v>1.1974571254639872</v>
      </c>
      <c r="K668" s="48">
        <f>IF(I668&lt;='CBSA Bike Groupings'!$B$2,'CBSA Bike Groupings'!$A$2,
IF(AND(I668&lt;='CBSA Bike Groupings'!$B$3,I668&gt;'CBSA Bike Groupings'!$B$2),'CBSA Bike Groupings'!$A$3,
IF(AND(I668&lt;='CBSA Bike Groupings'!$B$4,I668&gt;'CBSA Bike Groupings'!$B$3),'CBSA Bike Groupings'!$A$4,
IF(AND(I668&lt;='CBSA Bike Groupings'!$B$5,I668&gt;'CBSA Bike Groupings'!$B$4),'CBSA Bike Groupings'!$A$5,
IF(I668&gt;'CBSA Bike Groupings'!$B$5,'CBSA Bike Groupings'!$A$6,"")))))</f>
        <v>1</v>
      </c>
      <c r="L668" s="48">
        <f>IF(J668&lt;='CBSA Walk Groupings'!$B$2,'CBSA Walk Groupings'!$A$2,
IF(AND(J668&lt;='CBSA Walk Groupings'!$B$3,J668&gt;'CBSA Walk Groupings'!$B$2),'CBSA Walk Groupings'!$A$3,
IF(AND(J668&lt;='CBSA Walk Groupings'!$B$4,J668&gt;'CBSA Walk Groupings'!$B$3),'CBSA Walk Groupings'!$A$4,
IF(AND(J668&lt;='CBSA Walk Groupings'!$B$5,J668&gt;'CBSA Walk Groupings'!$B$4),'CBSA Walk Groupings'!$A$5,
IF(J668&gt;'CBSA Walk Groupings'!$B$5,'CBSA Walk Groupings'!$A$6,"")))))</f>
        <v>1</v>
      </c>
      <c r="M668" s="72">
        <v>0</v>
      </c>
      <c r="N668" s="72">
        <v>5</v>
      </c>
    </row>
    <row r="669" spans="1:14" x14ac:dyDescent="0.25">
      <c r="A669" t="str">
        <f t="shared" si="10"/>
        <v>Genesee County Metropolitan Planning Commission_2015</v>
      </c>
      <c r="B669" t="s">
        <v>267</v>
      </c>
      <c r="C669" s="49" t="s">
        <v>133</v>
      </c>
      <c r="D669">
        <v>2015</v>
      </c>
      <c r="E669" s="45">
        <v>415741.9901905377</v>
      </c>
      <c r="F669" s="50">
        <v>158214.48248993463</v>
      </c>
      <c r="G669" s="46">
        <v>260.96106543490737</v>
      </c>
      <c r="H669" s="46">
        <v>1900.6897895973523</v>
      </c>
      <c r="I669" s="47">
        <v>0.16494132605813083</v>
      </c>
      <c r="J669" s="47">
        <v>1.2013374247950224</v>
      </c>
      <c r="K669" s="48">
        <f>IF(I669&lt;='CBSA Bike Groupings'!$B$2,'CBSA Bike Groupings'!$A$2,
IF(AND(I669&lt;='CBSA Bike Groupings'!$B$3,I669&gt;'CBSA Bike Groupings'!$B$2),'CBSA Bike Groupings'!$A$3,
IF(AND(I669&lt;='CBSA Bike Groupings'!$B$4,I669&gt;'CBSA Bike Groupings'!$B$3),'CBSA Bike Groupings'!$A$4,
IF(AND(I669&lt;='CBSA Bike Groupings'!$B$5,I669&gt;'CBSA Bike Groupings'!$B$4),'CBSA Bike Groupings'!$A$5,
IF(I669&gt;'CBSA Bike Groupings'!$B$5,'CBSA Bike Groupings'!$A$6,"")))))</f>
        <v>1</v>
      </c>
      <c r="L669" s="48">
        <f>IF(J669&lt;='CBSA Walk Groupings'!$B$2,'CBSA Walk Groupings'!$A$2,
IF(AND(J669&lt;='CBSA Walk Groupings'!$B$3,J669&gt;'CBSA Walk Groupings'!$B$2),'CBSA Walk Groupings'!$A$3,
IF(AND(J669&lt;='CBSA Walk Groupings'!$B$4,J669&gt;'CBSA Walk Groupings'!$B$3),'CBSA Walk Groupings'!$A$4,
IF(AND(J669&lt;='CBSA Walk Groupings'!$B$5,J669&gt;'CBSA Walk Groupings'!$B$4),'CBSA Walk Groupings'!$A$5,
IF(J669&gt;'CBSA Walk Groupings'!$B$5,'CBSA Walk Groupings'!$A$6,"")))))</f>
        <v>1</v>
      </c>
      <c r="M669" s="72">
        <v>1</v>
      </c>
      <c r="N669" s="72">
        <v>8</v>
      </c>
    </row>
    <row r="670" spans="1:14" x14ac:dyDescent="0.25">
      <c r="A670" t="str">
        <f t="shared" si="10"/>
        <v>Genesee County Metropolitan Planning Commission_2016</v>
      </c>
      <c r="B670" t="s">
        <v>267</v>
      </c>
      <c r="C670" s="49" t="s">
        <v>133</v>
      </c>
      <c r="D670">
        <v>2016</v>
      </c>
      <c r="E670" s="45">
        <v>412956.04030232172</v>
      </c>
      <c r="F670" s="50">
        <v>160157.77803352047</v>
      </c>
      <c r="G670" s="46">
        <v>258.95339337108152</v>
      </c>
      <c r="H670" s="46">
        <v>1974.6855121515191</v>
      </c>
      <c r="I670" s="47">
        <v>0.16168642981353268</v>
      </c>
      <c r="J670" s="47">
        <v>1.2329626049995674</v>
      </c>
      <c r="K670" s="48">
        <f>IF(I670&lt;='CBSA Bike Groupings'!$B$2,'CBSA Bike Groupings'!$A$2,
IF(AND(I670&lt;='CBSA Bike Groupings'!$B$3,I670&gt;'CBSA Bike Groupings'!$B$2),'CBSA Bike Groupings'!$A$3,
IF(AND(I670&lt;='CBSA Bike Groupings'!$B$4,I670&gt;'CBSA Bike Groupings'!$B$3),'CBSA Bike Groupings'!$A$4,
IF(AND(I670&lt;='CBSA Bike Groupings'!$B$5,I670&gt;'CBSA Bike Groupings'!$B$4),'CBSA Bike Groupings'!$A$5,
IF(I670&gt;'CBSA Bike Groupings'!$B$5,'CBSA Bike Groupings'!$A$6,"")))))</f>
        <v>1</v>
      </c>
      <c r="L670" s="48">
        <f>IF(J670&lt;='CBSA Walk Groupings'!$B$2,'CBSA Walk Groupings'!$A$2,
IF(AND(J670&lt;='CBSA Walk Groupings'!$B$3,J670&gt;'CBSA Walk Groupings'!$B$2),'CBSA Walk Groupings'!$A$3,
IF(AND(J670&lt;='CBSA Walk Groupings'!$B$4,J670&gt;'CBSA Walk Groupings'!$B$3),'CBSA Walk Groupings'!$A$4,
IF(AND(J670&lt;='CBSA Walk Groupings'!$B$5,J670&gt;'CBSA Walk Groupings'!$B$4),'CBSA Walk Groupings'!$A$5,
IF(J670&gt;'CBSA Walk Groupings'!$B$5,'CBSA Walk Groupings'!$A$6,"")))))</f>
        <v>1</v>
      </c>
      <c r="M670" s="72">
        <v>1</v>
      </c>
      <c r="N670" s="72">
        <v>16</v>
      </c>
    </row>
    <row r="671" spans="1:14" x14ac:dyDescent="0.25">
      <c r="A671" t="str">
        <f t="shared" si="10"/>
        <v>Genesee County Metropolitan Planning Commission_2017</v>
      </c>
      <c r="B671" t="s">
        <v>267</v>
      </c>
      <c r="C671" s="49" t="s">
        <v>133</v>
      </c>
      <c r="D671">
        <v>2017</v>
      </c>
      <c r="E671" s="45">
        <v>410747</v>
      </c>
      <c r="F671" s="50">
        <v>163232</v>
      </c>
      <c r="G671" s="46">
        <v>189</v>
      </c>
      <c r="H671" s="46">
        <v>2048</v>
      </c>
      <c r="I671" s="47">
        <f>(G671/$F671)*100</f>
        <v>0.11578612036855518</v>
      </c>
      <c r="J671" s="47">
        <f>(H671/$F671)*100</f>
        <v>1.2546559498137619</v>
      </c>
      <c r="K671" s="48">
        <f>IF(I671&lt;='CBSA Bike Groupings'!$B$2,'CBSA Bike Groupings'!$A$2,
IF(AND(I671&lt;='CBSA Bike Groupings'!$B$3,I671&gt;'CBSA Bike Groupings'!$B$2),'CBSA Bike Groupings'!$A$3,
IF(AND(I671&lt;='CBSA Bike Groupings'!$B$4,I671&gt;'CBSA Bike Groupings'!$B$3),'CBSA Bike Groupings'!$A$4,
IF(AND(I671&lt;='CBSA Bike Groupings'!$B$5,I671&gt;'CBSA Bike Groupings'!$B$4),'CBSA Bike Groupings'!$A$5,
IF(I671&gt;'CBSA Bike Groupings'!$B$5,'CBSA Bike Groupings'!$A$6,"")))))</f>
        <v>1</v>
      </c>
      <c r="L671" s="48">
        <f>IF(J671&lt;='CBSA Walk Groupings'!$B$2,'CBSA Walk Groupings'!$A$2,
IF(AND(J671&lt;='CBSA Walk Groupings'!$B$3,J671&gt;'CBSA Walk Groupings'!$B$2),'CBSA Walk Groupings'!$A$3,
IF(AND(J671&lt;='CBSA Walk Groupings'!$B$4,J671&gt;'CBSA Walk Groupings'!$B$3),'CBSA Walk Groupings'!$A$4,
IF(AND(J671&lt;='CBSA Walk Groupings'!$B$5,J671&gt;'CBSA Walk Groupings'!$B$4),'CBSA Walk Groupings'!$A$5,
IF(J671&gt;'CBSA Walk Groupings'!$B$5,'CBSA Walk Groupings'!$A$6,"")))))</f>
        <v>1</v>
      </c>
      <c r="M671" s="72">
        <v>1</v>
      </c>
      <c r="N671" s="72">
        <v>11</v>
      </c>
    </row>
    <row r="672" spans="1:14" x14ac:dyDescent="0.25">
      <c r="A672" t="str">
        <f t="shared" si="10"/>
        <v>Genesee Transportation Council_2013</v>
      </c>
      <c r="B672" t="s">
        <v>268</v>
      </c>
      <c r="C672" s="49" t="s">
        <v>97</v>
      </c>
      <c r="D672">
        <v>2013</v>
      </c>
      <c r="E672" s="45">
        <v>876963.8114597766</v>
      </c>
      <c r="F672" s="50">
        <v>410525.75114468276</v>
      </c>
      <c r="G672" s="46">
        <v>1945.0116370383998</v>
      </c>
      <c r="H672" s="46">
        <v>13253.227858966597</v>
      </c>
      <c r="I672" s="47">
        <v>0.47378553759783848</v>
      </c>
      <c r="J672" s="47">
        <v>3.2283548162355653</v>
      </c>
      <c r="K672" s="48">
        <f>IF(I672&lt;='CBSA Bike Groupings'!$B$2,'CBSA Bike Groupings'!$A$2,
IF(AND(I672&lt;='CBSA Bike Groupings'!$B$3,I672&gt;'CBSA Bike Groupings'!$B$2),'CBSA Bike Groupings'!$A$3,
IF(AND(I672&lt;='CBSA Bike Groupings'!$B$4,I672&gt;'CBSA Bike Groupings'!$B$3),'CBSA Bike Groupings'!$A$4,
IF(AND(I672&lt;='CBSA Bike Groupings'!$B$5,I672&gt;'CBSA Bike Groupings'!$B$4),'CBSA Bike Groupings'!$A$5,
IF(I672&gt;'CBSA Bike Groupings'!$B$5,'CBSA Bike Groupings'!$A$6,"")))))</f>
        <v>3</v>
      </c>
      <c r="L672" s="48">
        <f>IF(J672&lt;='CBSA Walk Groupings'!$B$2,'CBSA Walk Groupings'!$A$2,
IF(AND(J672&lt;='CBSA Walk Groupings'!$B$3,J672&gt;'CBSA Walk Groupings'!$B$2),'CBSA Walk Groupings'!$A$3,
IF(AND(J672&lt;='CBSA Walk Groupings'!$B$4,J672&gt;'CBSA Walk Groupings'!$B$3),'CBSA Walk Groupings'!$A$4,
IF(AND(J672&lt;='CBSA Walk Groupings'!$B$5,J672&gt;'CBSA Walk Groupings'!$B$4),'CBSA Walk Groupings'!$A$5,
IF(J672&gt;'CBSA Walk Groupings'!$B$5,'CBSA Walk Groupings'!$A$6,"")))))</f>
        <v>5</v>
      </c>
      <c r="M672" s="72">
        <v>3</v>
      </c>
      <c r="N672" s="72">
        <v>8</v>
      </c>
    </row>
    <row r="673" spans="1:14" x14ac:dyDescent="0.25">
      <c r="A673" t="str">
        <f t="shared" si="10"/>
        <v>Genesee Transportation Council_2014</v>
      </c>
      <c r="B673" t="s">
        <v>268</v>
      </c>
      <c r="C673" s="49" t="s">
        <v>97</v>
      </c>
      <c r="D673">
        <v>2014</v>
      </c>
      <c r="E673" s="45">
        <v>879087.17656643281</v>
      </c>
      <c r="F673" s="50">
        <v>412770.66800728353</v>
      </c>
      <c r="G673" s="46">
        <v>2115.2789843988903</v>
      </c>
      <c r="H673" s="46">
        <v>12888.646402047032</v>
      </c>
      <c r="I673" s="47">
        <v>0.51245864794868745</v>
      </c>
      <c r="J673" s="47">
        <v>3.1224714838069856</v>
      </c>
      <c r="K673" s="48">
        <f>IF(I673&lt;='CBSA Bike Groupings'!$B$2,'CBSA Bike Groupings'!$A$2,
IF(AND(I673&lt;='CBSA Bike Groupings'!$B$3,I673&gt;'CBSA Bike Groupings'!$B$2),'CBSA Bike Groupings'!$A$3,
IF(AND(I673&lt;='CBSA Bike Groupings'!$B$4,I673&gt;'CBSA Bike Groupings'!$B$3),'CBSA Bike Groupings'!$A$4,
IF(AND(I673&lt;='CBSA Bike Groupings'!$B$5,I673&gt;'CBSA Bike Groupings'!$B$4),'CBSA Bike Groupings'!$A$5,
IF(I673&gt;'CBSA Bike Groupings'!$B$5,'CBSA Bike Groupings'!$A$6,"")))))</f>
        <v>3</v>
      </c>
      <c r="L673" s="48">
        <f>IF(J673&lt;='CBSA Walk Groupings'!$B$2,'CBSA Walk Groupings'!$A$2,
IF(AND(J673&lt;='CBSA Walk Groupings'!$B$3,J673&gt;'CBSA Walk Groupings'!$B$2),'CBSA Walk Groupings'!$A$3,
IF(AND(J673&lt;='CBSA Walk Groupings'!$B$4,J673&gt;'CBSA Walk Groupings'!$B$3),'CBSA Walk Groupings'!$A$4,
IF(AND(J673&lt;='CBSA Walk Groupings'!$B$5,J673&gt;'CBSA Walk Groupings'!$B$4),'CBSA Walk Groupings'!$A$5,
IF(J673&gt;'CBSA Walk Groupings'!$B$5,'CBSA Walk Groupings'!$A$6,"")))))</f>
        <v>4</v>
      </c>
      <c r="M673" s="72">
        <v>2</v>
      </c>
      <c r="N673" s="72">
        <v>12</v>
      </c>
    </row>
    <row r="674" spans="1:14" x14ac:dyDescent="0.25">
      <c r="A674" t="str">
        <f t="shared" si="10"/>
        <v>Genesee Transportation Council_2015</v>
      </c>
      <c r="B674" t="s">
        <v>268</v>
      </c>
      <c r="C674" s="49" t="s">
        <v>97</v>
      </c>
      <c r="D674">
        <v>2015</v>
      </c>
      <c r="E674" s="45">
        <v>880454.10101020627</v>
      </c>
      <c r="F674" s="50">
        <v>416994.24554258864</v>
      </c>
      <c r="G674" s="46">
        <v>2069.2904540288555</v>
      </c>
      <c r="H674" s="46">
        <v>12562.142314483841</v>
      </c>
      <c r="I674" s="47">
        <v>0.49623957072508662</v>
      </c>
      <c r="J674" s="47">
        <v>3.0125457242552853</v>
      </c>
      <c r="K674" s="48">
        <f>IF(I674&lt;='CBSA Bike Groupings'!$B$2,'CBSA Bike Groupings'!$A$2,
IF(AND(I674&lt;='CBSA Bike Groupings'!$B$3,I674&gt;'CBSA Bike Groupings'!$B$2),'CBSA Bike Groupings'!$A$3,
IF(AND(I674&lt;='CBSA Bike Groupings'!$B$4,I674&gt;'CBSA Bike Groupings'!$B$3),'CBSA Bike Groupings'!$A$4,
IF(AND(I674&lt;='CBSA Bike Groupings'!$B$5,I674&gt;'CBSA Bike Groupings'!$B$4),'CBSA Bike Groupings'!$A$5,
IF(I674&gt;'CBSA Bike Groupings'!$B$5,'CBSA Bike Groupings'!$A$6,"")))))</f>
        <v>3</v>
      </c>
      <c r="L674" s="48">
        <f>IF(J674&lt;='CBSA Walk Groupings'!$B$2,'CBSA Walk Groupings'!$A$2,
IF(AND(J674&lt;='CBSA Walk Groupings'!$B$3,J674&gt;'CBSA Walk Groupings'!$B$2),'CBSA Walk Groupings'!$A$3,
IF(AND(J674&lt;='CBSA Walk Groupings'!$B$4,J674&gt;'CBSA Walk Groupings'!$B$3),'CBSA Walk Groupings'!$A$4,
IF(AND(J674&lt;='CBSA Walk Groupings'!$B$5,J674&gt;'CBSA Walk Groupings'!$B$4),'CBSA Walk Groupings'!$A$5,
IF(J674&gt;'CBSA Walk Groupings'!$B$5,'CBSA Walk Groupings'!$A$6,"")))))</f>
        <v>4</v>
      </c>
      <c r="M674" s="72">
        <v>0</v>
      </c>
      <c r="N674" s="72">
        <v>3</v>
      </c>
    </row>
    <row r="675" spans="1:14" x14ac:dyDescent="0.25">
      <c r="A675" t="str">
        <f t="shared" si="10"/>
        <v>Genesee Transportation Council_2016</v>
      </c>
      <c r="B675" t="s">
        <v>268</v>
      </c>
      <c r="C675" s="49" t="s">
        <v>97</v>
      </c>
      <c r="D675">
        <v>2016</v>
      </c>
      <c r="E675" s="45">
        <v>880253.63223127753</v>
      </c>
      <c r="F675" s="50">
        <v>420210.57054937788</v>
      </c>
      <c r="G675" s="46">
        <v>2094.1337092728863</v>
      </c>
      <c r="H675" s="46">
        <v>12911.169620160312</v>
      </c>
      <c r="I675" s="47">
        <v>0.49835341041874387</v>
      </c>
      <c r="J675" s="47">
        <v>3.0725475571165224</v>
      </c>
      <c r="K675" s="48">
        <f>IF(I675&lt;='CBSA Bike Groupings'!$B$2,'CBSA Bike Groupings'!$A$2,
IF(AND(I675&lt;='CBSA Bike Groupings'!$B$3,I675&gt;'CBSA Bike Groupings'!$B$2),'CBSA Bike Groupings'!$A$3,
IF(AND(I675&lt;='CBSA Bike Groupings'!$B$4,I675&gt;'CBSA Bike Groupings'!$B$3),'CBSA Bike Groupings'!$A$4,
IF(AND(I675&lt;='CBSA Bike Groupings'!$B$5,I675&gt;'CBSA Bike Groupings'!$B$4),'CBSA Bike Groupings'!$A$5,
IF(I675&gt;'CBSA Bike Groupings'!$B$5,'CBSA Bike Groupings'!$A$6,"")))))</f>
        <v>3</v>
      </c>
      <c r="L675" s="48">
        <f>IF(J675&lt;='CBSA Walk Groupings'!$B$2,'CBSA Walk Groupings'!$A$2,
IF(AND(J675&lt;='CBSA Walk Groupings'!$B$3,J675&gt;'CBSA Walk Groupings'!$B$2),'CBSA Walk Groupings'!$A$3,
IF(AND(J675&lt;='CBSA Walk Groupings'!$B$4,J675&gt;'CBSA Walk Groupings'!$B$3),'CBSA Walk Groupings'!$A$4,
IF(AND(J675&lt;='CBSA Walk Groupings'!$B$5,J675&gt;'CBSA Walk Groupings'!$B$4),'CBSA Walk Groupings'!$A$5,
IF(J675&gt;'CBSA Walk Groupings'!$B$5,'CBSA Walk Groupings'!$A$6,"")))))</f>
        <v>4</v>
      </c>
      <c r="M675" s="72">
        <v>2</v>
      </c>
      <c r="N675" s="72">
        <v>16</v>
      </c>
    </row>
    <row r="676" spans="1:14" x14ac:dyDescent="0.25">
      <c r="A676" t="str">
        <f t="shared" si="10"/>
        <v>Genesee Transportation Council_2017</v>
      </c>
      <c r="B676" t="s">
        <v>268</v>
      </c>
      <c r="C676" s="49" t="s">
        <v>97</v>
      </c>
      <c r="D676">
        <v>2017</v>
      </c>
      <c r="E676" s="45">
        <v>879883</v>
      </c>
      <c r="F676" s="50">
        <v>423842</v>
      </c>
      <c r="G676" s="46">
        <v>2087</v>
      </c>
      <c r="H676" s="46">
        <v>12832</v>
      </c>
      <c r="I676" s="47">
        <f>(G676/$F676)*100</f>
        <v>0.49240046998645726</v>
      </c>
      <c r="J676" s="47">
        <f>(H676/$F676)*100</f>
        <v>3.0275432826383417</v>
      </c>
      <c r="K676" s="48">
        <f>IF(I676&lt;='CBSA Bike Groupings'!$B$2,'CBSA Bike Groupings'!$A$2,
IF(AND(I676&lt;='CBSA Bike Groupings'!$B$3,I676&gt;'CBSA Bike Groupings'!$B$2),'CBSA Bike Groupings'!$A$3,
IF(AND(I676&lt;='CBSA Bike Groupings'!$B$4,I676&gt;'CBSA Bike Groupings'!$B$3),'CBSA Bike Groupings'!$A$4,
IF(AND(I676&lt;='CBSA Bike Groupings'!$B$5,I676&gt;'CBSA Bike Groupings'!$B$4),'CBSA Bike Groupings'!$A$5,
IF(I676&gt;'CBSA Bike Groupings'!$B$5,'CBSA Bike Groupings'!$A$6,"")))))</f>
        <v>3</v>
      </c>
      <c r="L676" s="48">
        <f>IF(J676&lt;='CBSA Walk Groupings'!$B$2,'CBSA Walk Groupings'!$A$2,
IF(AND(J676&lt;='CBSA Walk Groupings'!$B$3,J676&gt;'CBSA Walk Groupings'!$B$2),'CBSA Walk Groupings'!$A$3,
IF(AND(J676&lt;='CBSA Walk Groupings'!$B$4,J676&gt;'CBSA Walk Groupings'!$B$3),'CBSA Walk Groupings'!$A$4,
IF(AND(J676&lt;='CBSA Walk Groupings'!$B$5,J676&gt;'CBSA Walk Groupings'!$B$4),'CBSA Walk Groupings'!$A$5,
IF(J676&gt;'CBSA Walk Groupings'!$B$5,'CBSA Walk Groupings'!$A$6,"")))))</f>
        <v>4</v>
      </c>
      <c r="M676" s="72">
        <v>0</v>
      </c>
      <c r="N676" s="72">
        <v>8</v>
      </c>
    </row>
    <row r="677" spans="1:14" x14ac:dyDescent="0.25">
      <c r="A677" t="str">
        <f t="shared" si="10"/>
        <v>Goldsboro Urban Area MPO_2013</v>
      </c>
      <c r="B677" t="s">
        <v>269</v>
      </c>
      <c r="C677" s="49" t="s">
        <v>164</v>
      </c>
      <c r="D677">
        <v>2013</v>
      </c>
      <c r="E677" s="45">
        <v>89477.839583564637</v>
      </c>
      <c r="F677" s="50">
        <v>37873.924664216407</v>
      </c>
      <c r="G677" s="46">
        <v>49.485510858359433</v>
      </c>
      <c r="H677" s="46">
        <v>557.77037404257544</v>
      </c>
      <c r="I677" s="47">
        <v>0.13065852376559683</v>
      </c>
      <c r="J677" s="47">
        <v>1.4727028661214014</v>
      </c>
      <c r="K677" s="48">
        <f>IF(I677&lt;='CBSA Bike Groupings'!$B$2,'CBSA Bike Groupings'!$A$2,
IF(AND(I677&lt;='CBSA Bike Groupings'!$B$3,I677&gt;'CBSA Bike Groupings'!$B$2),'CBSA Bike Groupings'!$A$3,
IF(AND(I677&lt;='CBSA Bike Groupings'!$B$4,I677&gt;'CBSA Bike Groupings'!$B$3),'CBSA Bike Groupings'!$A$4,
IF(AND(I677&lt;='CBSA Bike Groupings'!$B$5,I677&gt;'CBSA Bike Groupings'!$B$4),'CBSA Bike Groupings'!$A$5,
IF(I677&gt;'CBSA Bike Groupings'!$B$5,'CBSA Bike Groupings'!$A$6,"")))))</f>
        <v>1</v>
      </c>
      <c r="L677" s="48">
        <f>IF(J677&lt;='CBSA Walk Groupings'!$B$2,'CBSA Walk Groupings'!$A$2,
IF(AND(J677&lt;='CBSA Walk Groupings'!$B$3,J677&gt;'CBSA Walk Groupings'!$B$2),'CBSA Walk Groupings'!$A$3,
IF(AND(J677&lt;='CBSA Walk Groupings'!$B$4,J677&gt;'CBSA Walk Groupings'!$B$3),'CBSA Walk Groupings'!$A$4,
IF(AND(J677&lt;='CBSA Walk Groupings'!$B$5,J677&gt;'CBSA Walk Groupings'!$B$4),'CBSA Walk Groupings'!$A$5,
IF(J677&gt;'CBSA Walk Groupings'!$B$5,'CBSA Walk Groupings'!$A$6,"")))))</f>
        <v>2</v>
      </c>
      <c r="M677" s="72">
        <v>0</v>
      </c>
      <c r="N677" s="72">
        <v>1</v>
      </c>
    </row>
    <row r="678" spans="1:14" x14ac:dyDescent="0.25">
      <c r="A678" t="str">
        <f t="shared" si="10"/>
        <v>Goldsboro Urban Area MPO_2014</v>
      </c>
      <c r="B678" t="s">
        <v>269</v>
      </c>
      <c r="C678" s="49" t="s">
        <v>164</v>
      </c>
      <c r="D678">
        <v>2014</v>
      </c>
      <c r="E678" s="45">
        <v>89887.542804191879</v>
      </c>
      <c r="F678" s="50">
        <v>37529.086938318447</v>
      </c>
      <c r="G678" s="46">
        <v>53.48284548847132</v>
      </c>
      <c r="H678" s="46">
        <v>493.84659793970445</v>
      </c>
      <c r="I678" s="47">
        <v>0.142510382883479</v>
      </c>
      <c r="J678" s="47">
        <v>1.3159035783401132</v>
      </c>
      <c r="K678" s="48">
        <f>IF(I678&lt;='CBSA Bike Groupings'!$B$2,'CBSA Bike Groupings'!$A$2,
IF(AND(I678&lt;='CBSA Bike Groupings'!$B$3,I678&gt;'CBSA Bike Groupings'!$B$2),'CBSA Bike Groupings'!$A$3,
IF(AND(I678&lt;='CBSA Bike Groupings'!$B$4,I678&gt;'CBSA Bike Groupings'!$B$3),'CBSA Bike Groupings'!$A$4,
IF(AND(I678&lt;='CBSA Bike Groupings'!$B$5,I678&gt;'CBSA Bike Groupings'!$B$4),'CBSA Bike Groupings'!$A$5,
IF(I678&gt;'CBSA Bike Groupings'!$B$5,'CBSA Bike Groupings'!$A$6,"")))))</f>
        <v>1</v>
      </c>
      <c r="L678" s="48">
        <f>IF(J678&lt;='CBSA Walk Groupings'!$B$2,'CBSA Walk Groupings'!$A$2,
IF(AND(J678&lt;='CBSA Walk Groupings'!$B$3,J678&gt;'CBSA Walk Groupings'!$B$2),'CBSA Walk Groupings'!$A$3,
IF(AND(J678&lt;='CBSA Walk Groupings'!$B$4,J678&gt;'CBSA Walk Groupings'!$B$3),'CBSA Walk Groupings'!$A$4,
IF(AND(J678&lt;='CBSA Walk Groupings'!$B$5,J678&gt;'CBSA Walk Groupings'!$B$4),'CBSA Walk Groupings'!$A$5,
IF(J678&gt;'CBSA Walk Groupings'!$B$5,'CBSA Walk Groupings'!$A$6,"")))))</f>
        <v>1</v>
      </c>
      <c r="M678" s="72">
        <v>0</v>
      </c>
      <c r="N678" s="72">
        <v>2</v>
      </c>
    </row>
    <row r="679" spans="1:14" x14ac:dyDescent="0.25">
      <c r="A679" t="str">
        <f t="shared" si="10"/>
        <v>Goldsboro Urban Area MPO_2015</v>
      </c>
      <c r="B679" t="s">
        <v>269</v>
      </c>
      <c r="C679" s="49" t="s">
        <v>164</v>
      </c>
      <c r="D679">
        <v>2015</v>
      </c>
      <c r="E679" s="45">
        <v>90420.497491114176</v>
      </c>
      <c r="F679" s="50">
        <v>37945.723799292558</v>
      </c>
      <c r="G679" s="46">
        <v>53.999999999970001</v>
      </c>
      <c r="H679" s="46">
        <v>533.98313993048009</v>
      </c>
      <c r="I679" s="47">
        <v>0.14230852542329619</v>
      </c>
      <c r="J679" s="47">
        <v>1.4072287637861196</v>
      </c>
      <c r="K679" s="48">
        <f>IF(I679&lt;='CBSA Bike Groupings'!$B$2,'CBSA Bike Groupings'!$A$2,
IF(AND(I679&lt;='CBSA Bike Groupings'!$B$3,I679&gt;'CBSA Bike Groupings'!$B$2),'CBSA Bike Groupings'!$A$3,
IF(AND(I679&lt;='CBSA Bike Groupings'!$B$4,I679&gt;'CBSA Bike Groupings'!$B$3),'CBSA Bike Groupings'!$A$4,
IF(AND(I679&lt;='CBSA Bike Groupings'!$B$5,I679&gt;'CBSA Bike Groupings'!$B$4),'CBSA Bike Groupings'!$A$5,
IF(I679&gt;'CBSA Bike Groupings'!$B$5,'CBSA Bike Groupings'!$A$6,"")))))</f>
        <v>1</v>
      </c>
      <c r="L679" s="48">
        <f>IF(J679&lt;='CBSA Walk Groupings'!$B$2,'CBSA Walk Groupings'!$A$2,
IF(AND(J679&lt;='CBSA Walk Groupings'!$B$3,J679&gt;'CBSA Walk Groupings'!$B$2),'CBSA Walk Groupings'!$A$3,
IF(AND(J679&lt;='CBSA Walk Groupings'!$B$4,J679&gt;'CBSA Walk Groupings'!$B$3),'CBSA Walk Groupings'!$A$4,
IF(AND(J679&lt;='CBSA Walk Groupings'!$B$5,J679&gt;'CBSA Walk Groupings'!$B$4),'CBSA Walk Groupings'!$A$5,
IF(J679&gt;'CBSA Walk Groupings'!$B$5,'CBSA Walk Groupings'!$A$6,"")))))</f>
        <v>2</v>
      </c>
      <c r="M679" s="72">
        <v>0</v>
      </c>
      <c r="N679" s="72">
        <v>4</v>
      </c>
    </row>
    <row r="680" spans="1:14" x14ac:dyDescent="0.25">
      <c r="A680" t="str">
        <f t="shared" si="10"/>
        <v>Goldsboro Urban Area MPO_2016</v>
      </c>
      <c r="B680" t="s">
        <v>269</v>
      </c>
      <c r="C680" s="49" t="s">
        <v>164</v>
      </c>
      <c r="D680">
        <v>2016</v>
      </c>
      <c r="E680" s="45">
        <v>91114.083897272067</v>
      </c>
      <c r="F680" s="50">
        <v>37595.055625842062</v>
      </c>
      <c r="G680" s="46">
        <v>44.999999999975998</v>
      </c>
      <c r="H680" s="46">
        <v>543.09272630804548</v>
      </c>
      <c r="I680" s="47">
        <v>0.11969659108322726</v>
      </c>
      <c r="J680" s="47">
        <v>1.4445855106934189</v>
      </c>
      <c r="K680" s="48">
        <f>IF(I680&lt;='CBSA Bike Groupings'!$B$2,'CBSA Bike Groupings'!$A$2,
IF(AND(I680&lt;='CBSA Bike Groupings'!$B$3,I680&gt;'CBSA Bike Groupings'!$B$2),'CBSA Bike Groupings'!$A$3,
IF(AND(I680&lt;='CBSA Bike Groupings'!$B$4,I680&gt;'CBSA Bike Groupings'!$B$3),'CBSA Bike Groupings'!$A$4,
IF(AND(I680&lt;='CBSA Bike Groupings'!$B$5,I680&gt;'CBSA Bike Groupings'!$B$4),'CBSA Bike Groupings'!$A$5,
IF(I680&gt;'CBSA Bike Groupings'!$B$5,'CBSA Bike Groupings'!$A$6,"")))))</f>
        <v>1</v>
      </c>
      <c r="L680" s="48">
        <f>IF(J680&lt;='CBSA Walk Groupings'!$B$2,'CBSA Walk Groupings'!$A$2,
IF(AND(J680&lt;='CBSA Walk Groupings'!$B$3,J680&gt;'CBSA Walk Groupings'!$B$2),'CBSA Walk Groupings'!$A$3,
IF(AND(J680&lt;='CBSA Walk Groupings'!$B$4,J680&gt;'CBSA Walk Groupings'!$B$3),'CBSA Walk Groupings'!$A$4,
IF(AND(J680&lt;='CBSA Walk Groupings'!$B$5,J680&gt;'CBSA Walk Groupings'!$B$4),'CBSA Walk Groupings'!$A$5,
IF(J680&gt;'CBSA Walk Groupings'!$B$5,'CBSA Walk Groupings'!$A$6,"")))))</f>
        <v>2</v>
      </c>
      <c r="M680" s="72">
        <v>0</v>
      </c>
      <c r="N680" s="72">
        <v>3</v>
      </c>
    </row>
    <row r="681" spans="1:14" x14ac:dyDescent="0.25">
      <c r="A681" t="str">
        <f t="shared" si="10"/>
        <v>Goldsboro Urban Area MPO_2017</v>
      </c>
      <c r="B681" t="s">
        <v>269</v>
      </c>
      <c r="C681" s="49" t="s">
        <v>164</v>
      </c>
      <c r="D681">
        <v>2017</v>
      </c>
      <c r="E681" s="45">
        <v>90545</v>
      </c>
      <c r="F681" s="50">
        <v>38171</v>
      </c>
      <c r="G681" s="46">
        <v>40</v>
      </c>
      <c r="H681" s="46">
        <v>602</v>
      </c>
      <c r="I681" s="47">
        <f>(G681/$F681)*100</f>
        <v>0.10479159571402373</v>
      </c>
      <c r="J681" s="47">
        <f>(H681/$F681)*100</f>
        <v>1.5771135154960572</v>
      </c>
      <c r="K681" s="48">
        <f>IF(I681&lt;='CBSA Bike Groupings'!$B$2,'CBSA Bike Groupings'!$A$2,
IF(AND(I681&lt;='CBSA Bike Groupings'!$B$3,I681&gt;'CBSA Bike Groupings'!$B$2),'CBSA Bike Groupings'!$A$3,
IF(AND(I681&lt;='CBSA Bike Groupings'!$B$4,I681&gt;'CBSA Bike Groupings'!$B$3),'CBSA Bike Groupings'!$A$4,
IF(AND(I681&lt;='CBSA Bike Groupings'!$B$5,I681&gt;'CBSA Bike Groupings'!$B$4),'CBSA Bike Groupings'!$A$5,
IF(I681&gt;'CBSA Bike Groupings'!$B$5,'CBSA Bike Groupings'!$A$6,"")))))</f>
        <v>1</v>
      </c>
      <c r="L681" s="48">
        <f>IF(J681&lt;='CBSA Walk Groupings'!$B$2,'CBSA Walk Groupings'!$A$2,
IF(AND(J681&lt;='CBSA Walk Groupings'!$B$3,J681&gt;'CBSA Walk Groupings'!$B$2),'CBSA Walk Groupings'!$A$3,
IF(AND(J681&lt;='CBSA Walk Groupings'!$B$4,J681&gt;'CBSA Walk Groupings'!$B$3),'CBSA Walk Groupings'!$A$4,
IF(AND(J681&lt;='CBSA Walk Groupings'!$B$5,J681&gt;'CBSA Walk Groupings'!$B$4),'CBSA Walk Groupings'!$A$5,
IF(J681&gt;'CBSA Walk Groupings'!$B$5,'CBSA Walk Groupings'!$A$6,"")))))</f>
        <v>2</v>
      </c>
      <c r="M681" s="72">
        <v>0</v>
      </c>
      <c r="N681" s="72">
        <v>2</v>
      </c>
    </row>
    <row r="682" spans="1:14" x14ac:dyDescent="0.25">
      <c r="A682" t="str">
        <f t="shared" si="10"/>
        <v>Grand Forks-East Grand Forks MPO_2013</v>
      </c>
      <c r="B682" t="s">
        <v>270</v>
      </c>
      <c r="C682" s="49" t="s">
        <v>145</v>
      </c>
      <c r="D682">
        <v>2013</v>
      </c>
      <c r="E682" s="45">
        <v>62290.15194309951</v>
      </c>
      <c r="F682" s="50">
        <v>34570.326224185206</v>
      </c>
      <c r="G682" s="46">
        <v>347.21119974900353</v>
      </c>
      <c r="H682" s="46">
        <v>1331.8416982870006</v>
      </c>
      <c r="I682" s="47">
        <v>1.0043619417918495</v>
      </c>
      <c r="J682" s="47">
        <v>3.8525575074129659</v>
      </c>
      <c r="K682" s="48">
        <f>IF(I682&lt;='CBSA Bike Groupings'!$B$2,'CBSA Bike Groupings'!$A$2,
IF(AND(I682&lt;='CBSA Bike Groupings'!$B$3,I682&gt;'CBSA Bike Groupings'!$B$2),'CBSA Bike Groupings'!$A$3,
IF(AND(I682&lt;='CBSA Bike Groupings'!$B$4,I682&gt;'CBSA Bike Groupings'!$B$3),'CBSA Bike Groupings'!$A$4,
IF(AND(I682&lt;='CBSA Bike Groupings'!$B$5,I682&gt;'CBSA Bike Groupings'!$B$4),'CBSA Bike Groupings'!$A$5,
IF(I682&gt;'CBSA Bike Groupings'!$B$5,'CBSA Bike Groupings'!$A$6,"")))))</f>
        <v>5</v>
      </c>
      <c r="L682" s="48">
        <f>IF(J682&lt;='CBSA Walk Groupings'!$B$2,'CBSA Walk Groupings'!$A$2,
IF(AND(J682&lt;='CBSA Walk Groupings'!$B$3,J682&gt;'CBSA Walk Groupings'!$B$2),'CBSA Walk Groupings'!$A$3,
IF(AND(J682&lt;='CBSA Walk Groupings'!$B$4,J682&gt;'CBSA Walk Groupings'!$B$3),'CBSA Walk Groupings'!$A$4,
IF(AND(J682&lt;='CBSA Walk Groupings'!$B$5,J682&gt;'CBSA Walk Groupings'!$B$4),'CBSA Walk Groupings'!$A$5,
IF(J682&gt;'CBSA Walk Groupings'!$B$5,'CBSA Walk Groupings'!$A$6,"")))))</f>
        <v>5</v>
      </c>
      <c r="M682" s="72">
        <v>0</v>
      </c>
      <c r="N682" s="72">
        <v>0</v>
      </c>
    </row>
    <row r="683" spans="1:14" x14ac:dyDescent="0.25">
      <c r="A683" t="str">
        <f t="shared" si="10"/>
        <v>Grand Forks-East Grand Forks MPO_2014</v>
      </c>
      <c r="B683" t="s">
        <v>270</v>
      </c>
      <c r="C683" s="49" t="s">
        <v>145</v>
      </c>
      <c r="D683">
        <v>2014</v>
      </c>
      <c r="E683" s="45">
        <v>63295.288935819721</v>
      </c>
      <c r="F683" s="50">
        <v>34758.279705761204</v>
      </c>
      <c r="G683" s="46">
        <v>299.99999999975802</v>
      </c>
      <c r="H683" s="46">
        <v>1343.0807711435559</v>
      </c>
      <c r="I683" s="47">
        <v>0.86310370518720703</v>
      </c>
      <c r="J683" s="47">
        <v>3.8640599664687652</v>
      </c>
      <c r="K683" s="48">
        <f>IF(I683&lt;='CBSA Bike Groupings'!$B$2,'CBSA Bike Groupings'!$A$2,
IF(AND(I683&lt;='CBSA Bike Groupings'!$B$3,I683&gt;'CBSA Bike Groupings'!$B$2),'CBSA Bike Groupings'!$A$3,
IF(AND(I683&lt;='CBSA Bike Groupings'!$B$4,I683&gt;'CBSA Bike Groupings'!$B$3),'CBSA Bike Groupings'!$A$4,
IF(AND(I683&lt;='CBSA Bike Groupings'!$B$5,I683&gt;'CBSA Bike Groupings'!$B$4),'CBSA Bike Groupings'!$A$5,
IF(I683&gt;'CBSA Bike Groupings'!$B$5,'CBSA Bike Groupings'!$A$6,"")))))</f>
        <v>5</v>
      </c>
      <c r="L683" s="48">
        <f>IF(J683&lt;='CBSA Walk Groupings'!$B$2,'CBSA Walk Groupings'!$A$2,
IF(AND(J683&lt;='CBSA Walk Groupings'!$B$3,J683&gt;'CBSA Walk Groupings'!$B$2),'CBSA Walk Groupings'!$A$3,
IF(AND(J683&lt;='CBSA Walk Groupings'!$B$4,J683&gt;'CBSA Walk Groupings'!$B$3),'CBSA Walk Groupings'!$A$4,
IF(AND(J683&lt;='CBSA Walk Groupings'!$B$5,J683&gt;'CBSA Walk Groupings'!$B$4),'CBSA Walk Groupings'!$A$5,
IF(J683&gt;'CBSA Walk Groupings'!$B$5,'CBSA Walk Groupings'!$A$6,"")))))</f>
        <v>5</v>
      </c>
      <c r="M683" s="72">
        <v>0</v>
      </c>
      <c r="N683" s="72">
        <v>0</v>
      </c>
    </row>
    <row r="684" spans="1:14" x14ac:dyDescent="0.25">
      <c r="A684" t="str">
        <f t="shared" si="10"/>
        <v>Grand Forks-East Grand Forks MPO_2015</v>
      </c>
      <c r="B684" t="s">
        <v>270</v>
      </c>
      <c r="C684" s="49" t="s">
        <v>145</v>
      </c>
      <c r="D684">
        <v>2015</v>
      </c>
      <c r="E684" s="45">
        <v>64174.53817148073</v>
      </c>
      <c r="F684" s="50">
        <v>35328.138823904061</v>
      </c>
      <c r="G684" s="46">
        <v>198.99999999988299</v>
      </c>
      <c r="H684" s="46">
        <v>1199.4724856517569</v>
      </c>
      <c r="I684" s="47">
        <v>0.56329035897366242</v>
      </c>
      <c r="J684" s="47">
        <v>3.3952325981015408</v>
      </c>
      <c r="K684" s="48">
        <f>IF(I684&lt;='CBSA Bike Groupings'!$B$2,'CBSA Bike Groupings'!$A$2,
IF(AND(I684&lt;='CBSA Bike Groupings'!$B$3,I684&gt;'CBSA Bike Groupings'!$B$2),'CBSA Bike Groupings'!$A$3,
IF(AND(I684&lt;='CBSA Bike Groupings'!$B$4,I684&gt;'CBSA Bike Groupings'!$B$3),'CBSA Bike Groupings'!$A$4,
IF(AND(I684&lt;='CBSA Bike Groupings'!$B$5,I684&gt;'CBSA Bike Groupings'!$B$4),'CBSA Bike Groupings'!$A$5,
IF(I684&gt;'CBSA Bike Groupings'!$B$5,'CBSA Bike Groupings'!$A$6,"")))))</f>
        <v>3</v>
      </c>
      <c r="L684" s="48">
        <f>IF(J684&lt;='CBSA Walk Groupings'!$B$2,'CBSA Walk Groupings'!$A$2,
IF(AND(J684&lt;='CBSA Walk Groupings'!$B$3,J684&gt;'CBSA Walk Groupings'!$B$2),'CBSA Walk Groupings'!$A$3,
IF(AND(J684&lt;='CBSA Walk Groupings'!$B$4,J684&gt;'CBSA Walk Groupings'!$B$3),'CBSA Walk Groupings'!$A$4,
IF(AND(J684&lt;='CBSA Walk Groupings'!$B$5,J684&gt;'CBSA Walk Groupings'!$B$4),'CBSA Walk Groupings'!$A$5,
IF(J684&gt;'CBSA Walk Groupings'!$B$5,'CBSA Walk Groupings'!$A$6,"")))))</f>
        <v>5</v>
      </c>
      <c r="M684" s="72">
        <v>0</v>
      </c>
      <c r="N684" s="72">
        <v>0</v>
      </c>
    </row>
    <row r="685" spans="1:14" x14ac:dyDescent="0.25">
      <c r="A685" t="str">
        <f t="shared" si="10"/>
        <v>Grand Forks-East Grand Forks MPO_2016</v>
      </c>
      <c r="B685" t="s">
        <v>270</v>
      </c>
      <c r="C685" s="49" t="s">
        <v>145</v>
      </c>
      <c r="D685">
        <v>2016</v>
      </c>
      <c r="E685" s="45">
        <v>64722.041186936171</v>
      </c>
      <c r="F685" s="50">
        <v>35486.805781742565</v>
      </c>
      <c r="G685" s="46">
        <v>389.443220848463</v>
      </c>
      <c r="H685" s="46">
        <v>1100.1416186994816</v>
      </c>
      <c r="I685" s="47">
        <v>1.0974310374500535</v>
      </c>
      <c r="J685" s="47">
        <v>3.1001426994184076</v>
      </c>
      <c r="K685" s="48">
        <f>IF(I685&lt;='CBSA Bike Groupings'!$B$2,'CBSA Bike Groupings'!$A$2,
IF(AND(I685&lt;='CBSA Bike Groupings'!$B$3,I685&gt;'CBSA Bike Groupings'!$B$2),'CBSA Bike Groupings'!$A$3,
IF(AND(I685&lt;='CBSA Bike Groupings'!$B$4,I685&gt;'CBSA Bike Groupings'!$B$3),'CBSA Bike Groupings'!$A$4,
IF(AND(I685&lt;='CBSA Bike Groupings'!$B$5,I685&gt;'CBSA Bike Groupings'!$B$4),'CBSA Bike Groupings'!$A$5,
IF(I685&gt;'CBSA Bike Groupings'!$B$5,'CBSA Bike Groupings'!$A$6,"")))))</f>
        <v>5</v>
      </c>
      <c r="L685" s="48">
        <f>IF(J685&lt;='CBSA Walk Groupings'!$B$2,'CBSA Walk Groupings'!$A$2,
IF(AND(J685&lt;='CBSA Walk Groupings'!$B$3,J685&gt;'CBSA Walk Groupings'!$B$2),'CBSA Walk Groupings'!$A$3,
IF(AND(J685&lt;='CBSA Walk Groupings'!$B$4,J685&gt;'CBSA Walk Groupings'!$B$3),'CBSA Walk Groupings'!$A$4,
IF(AND(J685&lt;='CBSA Walk Groupings'!$B$5,J685&gt;'CBSA Walk Groupings'!$B$4),'CBSA Walk Groupings'!$A$5,
IF(J685&gt;'CBSA Walk Groupings'!$B$5,'CBSA Walk Groupings'!$A$6,"")))))</f>
        <v>4</v>
      </c>
      <c r="M685" s="72">
        <v>0</v>
      </c>
      <c r="N685" s="72">
        <v>0</v>
      </c>
    </row>
    <row r="686" spans="1:14" x14ac:dyDescent="0.25">
      <c r="A686" t="str">
        <f t="shared" si="10"/>
        <v>Grand Forks-East Grand Forks MPO_2017</v>
      </c>
      <c r="B686" t="s">
        <v>270</v>
      </c>
      <c r="C686" s="49" t="s">
        <v>145</v>
      </c>
      <c r="D686">
        <v>2017</v>
      </c>
      <c r="E686" s="45">
        <v>65063</v>
      </c>
      <c r="F686" s="50">
        <v>35336</v>
      </c>
      <c r="G686" s="46">
        <v>417</v>
      </c>
      <c r="H686" s="46">
        <v>1327</v>
      </c>
      <c r="I686" s="47">
        <f>(G686/$F686)*100</f>
        <v>1.1800996151233869</v>
      </c>
      <c r="J686" s="47">
        <f>(H686/$F686)*100</f>
        <v>3.7553769526828167</v>
      </c>
      <c r="K686" s="48">
        <f>IF(I686&lt;='CBSA Bike Groupings'!$B$2,'CBSA Bike Groupings'!$A$2,
IF(AND(I686&lt;='CBSA Bike Groupings'!$B$3,I686&gt;'CBSA Bike Groupings'!$B$2),'CBSA Bike Groupings'!$A$3,
IF(AND(I686&lt;='CBSA Bike Groupings'!$B$4,I686&gt;'CBSA Bike Groupings'!$B$3),'CBSA Bike Groupings'!$A$4,
IF(AND(I686&lt;='CBSA Bike Groupings'!$B$5,I686&gt;'CBSA Bike Groupings'!$B$4),'CBSA Bike Groupings'!$A$5,
IF(I686&gt;'CBSA Bike Groupings'!$B$5,'CBSA Bike Groupings'!$A$6,"")))))</f>
        <v>5</v>
      </c>
      <c r="L686" s="48">
        <f>IF(J686&lt;='CBSA Walk Groupings'!$B$2,'CBSA Walk Groupings'!$A$2,
IF(AND(J686&lt;='CBSA Walk Groupings'!$B$3,J686&gt;'CBSA Walk Groupings'!$B$2),'CBSA Walk Groupings'!$A$3,
IF(AND(J686&lt;='CBSA Walk Groupings'!$B$4,J686&gt;'CBSA Walk Groupings'!$B$3),'CBSA Walk Groupings'!$A$4,
IF(AND(J686&lt;='CBSA Walk Groupings'!$B$5,J686&gt;'CBSA Walk Groupings'!$B$4),'CBSA Walk Groupings'!$A$5,
IF(J686&gt;'CBSA Walk Groupings'!$B$5,'CBSA Walk Groupings'!$A$6,"")))))</f>
        <v>5</v>
      </c>
      <c r="M686" s="72">
        <v>0</v>
      </c>
      <c r="N686" s="72">
        <v>0</v>
      </c>
    </row>
    <row r="687" spans="1:14" x14ac:dyDescent="0.25">
      <c r="A687" t="str">
        <f t="shared" si="10"/>
        <v>Grand Island Area Metropolitan Planning Organization_2013</v>
      </c>
      <c r="B687" t="s">
        <v>271</v>
      </c>
      <c r="C687" s="49" t="s">
        <v>272</v>
      </c>
      <c r="D687">
        <v>2013</v>
      </c>
      <c r="E687" s="45">
        <v>51055.975274652526</v>
      </c>
      <c r="F687" s="50">
        <v>25907.924535405473</v>
      </c>
      <c r="G687" s="46">
        <v>112.7835758859684</v>
      </c>
      <c r="H687" s="46">
        <v>172.1894240017202</v>
      </c>
      <c r="I687" s="47">
        <v>0.43532462714965708</v>
      </c>
      <c r="J687" s="47">
        <v>0.66462067915323786</v>
      </c>
      <c r="K687" s="48">
        <f>IF(I687&lt;='CBSA Bike Groupings'!$B$2,'CBSA Bike Groupings'!$A$2,
IF(AND(I687&lt;='CBSA Bike Groupings'!$B$3,I687&gt;'CBSA Bike Groupings'!$B$2),'CBSA Bike Groupings'!$A$3,
IF(AND(I687&lt;='CBSA Bike Groupings'!$B$4,I687&gt;'CBSA Bike Groupings'!$B$3),'CBSA Bike Groupings'!$A$4,
IF(AND(I687&lt;='CBSA Bike Groupings'!$B$5,I687&gt;'CBSA Bike Groupings'!$B$4),'CBSA Bike Groupings'!$A$5,
IF(I687&gt;'CBSA Bike Groupings'!$B$5,'CBSA Bike Groupings'!$A$6,"")))))</f>
        <v>3</v>
      </c>
      <c r="L687" s="48">
        <f>IF(J687&lt;='CBSA Walk Groupings'!$B$2,'CBSA Walk Groupings'!$A$2,
IF(AND(J687&lt;='CBSA Walk Groupings'!$B$3,J687&gt;'CBSA Walk Groupings'!$B$2),'CBSA Walk Groupings'!$A$3,
IF(AND(J687&lt;='CBSA Walk Groupings'!$B$4,J687&gt;'CBSA Walk Groupings'!$B$3),'CBSA Walk Groupings'!$A$4,
IF(AND(J687&lt;='CBSA Walk Groupings'!$B$5,J687&gt;'CBSA Walk Groupings'!$B$4),'CBSA Walk Groupings'!$A$5,
IF(J687&gt;'CBSA Walk Groupings'!$B$5,'CBSA Walk Groupings'!$A$6,"")))))</f>
        <v>1</v>
      </c>
      <c r="M687" s="72">
        <v>0</v>
      </c>
      <c r="N687" s="72">
        <v>0</v>
      </c>
    </row>
    <row r="688" spans="1:14" x14ac:dyDescent="0.25">
      <c r="A688" t="str">
        <f t="shared" si="10"/>
        <v>Grand Island Area Metropolitan Planning Organization_2014</v>
      </c>
      <c r="B688" t="s">
        <v>271</v>
      </c>
      <c r="C688" s="49" t="s">
        <v>272</v>
      </c>
      <c r="D688">
        <v>2014</v>
      </c>
      <c r="E688" s="45">
        <v>51566.474720138074</v>
      </c>
      <c r="F688" s="50">
        <v>25909.413213441494</v>
      </c>
      <c r="G688" s="46">
        <v>159.3039817572666</v>
      </c>
      <c r="H688" s="46">
        <v>265.86460763134602</v>
      </c>
      <c r="I688" s="47">
        <v>0.61484982482977113</v>
      </c>
      <c r="J688" s="47">
        <v>1.0261313347436933</v>
      </c>
      <c r="K688" s="48">
        <f>IF(I688&lt;='CBSA Bike Groupings'!$B$2,'CBSA Bike Groupings'!$A$2,
IF(AND(I688&lt;='CBSA Bike Groupings'!$B$3,I688&gt;'CBSA Bike Groupings'!$B$2),'CBSA Bike Groupings'!$A$3,
IF(AND(I688&lt;='CBSA Bike Groupings'!$B$4,I688&gt;'CBSA Bike Groupings'!$B$3),'CBSA Bike Groupings'!$A$4,
IF(AND(I688&lt;='CBSA Bike Groupings'!$B$5,I688&gt;'CBSA Bike Groupings'!$B$4),'CBSA Bike Groupings'!$A$5,
IF(I688&gt;'CBSA Bike Groupings'!$B$5,'CBSA Bike Groupings'!$A$6,"")))))</f>
        <v>3</v>
      </c>
      <c r="L688" s="48">
        <f>IF(J688&lt;='CBSA Walk Groupings'!$B$2,'CBSA Walk Groupings'!$A$2,
IF(AND(J688&lt;='CBSA Walk Groupings'!$B$3,J688&gt;'CBSA Walk Groupings'!$B$2),'CBSA Walk Groupings'!$A$3,
IF(AND(J688&lt;='CBSA Walk Groupings'!$B$4,J688&gt;'CBSA Walk Groupings'!$B$3),'CBSA Walk Groupings'!$A$4,
IF(AND(J688&lt;='CBSA Walk Groupings'!$B$5,J688&gt;'CBSA Walk Groupings'!$B$4),'CBSA Walk Groupings'!$A$5,
IF(J688&gt;'CBSA Walk Groupings'!$B$5,'CBSA Walk Groupings'!$A$6,"")))))</f>
        <v>1</v>
      </c>
      <c r="M688" s="72">
        <v>0</v>
      </c>
      <c r="N688" s="72">
        <v>0</v>
      </c>
    </row>
    <row r="689" spans="1:14" x14ac:dyDescent="0.25">
      <c r="A689" t="str">
        <f t="shared" si="10"/>
        <v>Grand Island Area Metropolitan Planning Organization_2015</v>
      </c>
      <c r="B689" t="s">
        <v>271</v>
      </c>
      <c r="C689" s="49" t="s">
        <v>272</v>
      </c>
      <c r="D689">
        <v>2015</v>
      </c>
      <c r="E689" s="45">
        <v>51860.467595726346</v>
      </c>
      <c r="F689" s="50">
        <v>26068.218296854564</v>
      </c>
      <c r="G689" s="46">
        <v>209.52478958859848</v>
      </c>
      <c r="H689" s="46">
        <v>283.26221483020208</v>
      </c>
      <c r="I689" s="47">
        <v>0.80375569669784486</v>
      </c>
      <c r="J689" s="47">
        <v>1.0866190071163435</v>
      </c>
      <c r="K689" s="48">
        <f>IF(I689&lt;='CBSA Bike Groupings'!$B$2,'CBSA Bike Groupings'!$A$2,
IF(AND(I689&lt;='CBSA Bike Groupings'!$B$3,I689&gt;'CBSA Bike Groupings'!$B$2),'CBSA Bike Groupings'!$A$3,
IF(AND(I689&lt;='CBSA Bike Groupings'!$B$4,I689&gt;'CBSA Bike Groupings'!$B$3),'CBSA Bike Groupings'!$A$4,
IF(AND(I689&lt;='CBSA Bike Groupings'!$B$5,I689&gt;'CBSA Bike Groupings'!$B$4),'CBSA Bike Groupings'!$A$5,
IF(I689&gt;'CBSA Bike Groupings'!$B$5,'CBSA Bike Groupings'!$A$6,"")))))</f>
        <v>5</v>
      </c>
      <c r="L689" s="48">
        <f>IF(J689&lt;='CBSA Walk Groupings'!$B$2,'CBSA Walk Groupings'!$A$2,
IF(AND(J689&lt;='CBSA Walk Groupings'!$B$3,J689&gt;'CBSA Walk Groupings'!$B$2),'CBSA Walk Groupings'!$A$3,
IF(AND(J689&lt;='CBSA Walk Groupings'!$B$4,J689&gt;'CBSA Walk Groupings'!$B$3),'CBSA Walk Groupings'!$A$4,
IF(AND(J689&lt;='CBSA Walk Groupings'!$B$5,J689&gt;'CBSA Walk Groupings'!$B$4),'CBSA Walk Groupings'!$A$5,
IF(J689&gt;'CBSA Walk Groupings'!$B$5,'CBSA Walk Groupings'!$A$6,"")))))</f>
        <v>1</v>
      </c>
      <c r="M689" s="72">
        <v>0</v>
      </c>
      <c r="N689" s="72">
        <v>0</v>
      </c>
    </row>
    <row r="690" spans="1:14" x14ac:dyDescent="0.25">
      <c r="A690" t="str">
        <f t="shared" si="10"/>
        <v>Grand Island Area Metropolitan Planning Organization_2016</v>
      </c>
      <c r="B690" t="s">
        <v>271</v>
      </c>
      <c r="C690" s="49" t="s">
        <v>272</v>
      </c>
      <c r="D690">
        <v>2016</v>
      </c>
      <c r="E690" s="45">
        <v>52269.977868006805</v>
      </c>
      <c r="F690" s="50">
        <v>26542.557326746442</v>
      </c>
      <c r="G690" s="46">
        <v>191.0485839211602</v>
      </c>
      <c r="H690" s="46">
        <v>263.7904239456588</v>
      </c>
      <c r="I690" s="47">
        <v>0.71978212788352569</v>
      </c>
      <c r="J690" s="47">
        <v>0.99383951854496744</v>
      </c>
      <c r="K690" s="48">
        <f>IF(I690&lt;='CBSA Bike Groupings'!$B$2,'CBSA Bike Groupings'!$A$2,
IF(AND(I690&lt;='CBSA Bike Groupings'!$B$3,I690&gt;'CBSA Bike Groupings'!$B$2),'CBSA Bike Groupings'!$A$3,
IF(AND(I690&lt;='CBSA Bike Groupings'!$B$4,I690&gt;'CBSA Bike Groupings'!$B$3),'CBSA Bike Groupings'!$A$4,
IF(AND(I690&lt;='CBSA Bike Groupings'!$B$5,I690&gt;'CBSA Bike Groupings'!$B$4),'CBSA Bike Groupings'!$A$5,
IF(I690&gt;'CBSA Bike Groupings'!$B$5,'CBSA Bike Groupings'!$A$6,"")))))</f>
        <v>4</v>
      </c>
      <c r="L690" s="48">
        <f>IF(J690&lt;='CBSA Walk Groupings'!$B$2,'CBSA Walk Groupings'!$A$2,
IF(AND(J690&lt;='CBSA Walk Groupings'!$B$3,J690&gt;'CBSA Walk Groupings'!$B$2),'CBSA Walk Groupings'!$A$3,
IF(AND(J690&lt;='CBSA Walk Groupings'!$B$4,J690&gt;'CBSA Walk Groupings'!$B$3),'CBSA Walk Groupings'!$A$4,
IF(AND(J690&lt;='CBSA Walk Groupings'!$B$5,J690&gt;'CBSA Walk Groupings'!$B$4),'CBSA Walk Groupings'!$A$5,
IF(J690&gt;'CBSA Walk Groupings'!$B$5,'CBSA Walk Groupings'!$A$6,"")))))</f>
        <v>1</v>
      </c>
      <c r="M690" s="72">
        <v>0</v>
      </c>
      <c r="N690" s="72">
        <v>0</v>
      </c>
    </row>
    <row r="691" spans="1:14" x14ac:dyDescent="0.25">
      <c r="A691" t="str">
        <f t="shared" si="10"/>
        <v>Grand Island Area Metropolitan Planning Organization_2017</v>
      </c>
      <c r="B691" t="s">
        <v>271</v>
      </c>
      <c r="C691" s="49" t="s">
        <v>272</v>
      </c>
      <c r="D691">
        <v>2017</v>
      </c>
      <c r="E691" s="45">
        <v>52177</v>
      </c>
      <c r="F691" s="50">
        <v>26567</v>
      </c>
      <c r="G691" s="46">
        <v>178</v>
      </c>
      <c r="H691" s="46">
        <v>291</v>
      </c>
      <c r="I691" s="47">
        <f>(G691/$F691)*100</f>
        <v>0.67000414047502543</v>
      </c>
      <c r="J691" s="47">
        <f>(H691/$F691)*100</f>
        <v>1.0953438476305191</v>
      </c>
      <c r="K691" s="48">
        <f>IF(I691&lt;='CBSA Bike Groupings'!$B$2,'CBSA Bike Groupings'!$A$2,
IF(AND(I691&lt;='CBSA Bike Groupings'!$B$3,I691&gt;'CBSA Bike Groupings'!$B$2),'CBSA Bike Groupings'!$A$3,
IF(AND(I691&lt;='CBSA Bike Groupings'!$B$4,I691&gt;'CBSA Bike Groupings'!$B$3),'CBSA Bike Groupings'!$A$4,
IF(AND(I691&lt;='CBSA Bike Groupings'!$B$5,I691&gt;'CBSA Bike Groupings'!$B$4),'CBSA Bike Groupings'!$A$5,
IF(I691&gt;'CBSA Bike Groupings'!$B$5,'CBSA Bike Groupings'!$A$6,"")))))</f>
        <v>4</v>
      </c>
      <c r="L691" s="48">
        <f>IF(J691&lt;='CBSA Walk Groupings'!$B$2,'CBSA Walk Groupings'!$A$2,
IF(AND(J691&lt;='CBSA Walk Groupings'!$B$3,J691&gt;'CBSA Walk Groupings'!$B$2),'CBSA Walk Groupings'!$A$3,
IF(AND(J691&lt;='CBSA Walk Groupings'!$B$4,J691&gt;'CBSA Walk Groupings'!$B$3),'CBSA Walk Groupings'!$A$4,
IF(AND(J691&lt;='CBSA Walk Groupings'!$B$5,J691&gt;'CBSA Walk Groupings'!$B$4),'CBSA Walk Groupings'!$A$5,
IF(J691&gt;'CBSA Walk Groupings'!$B$5,'CBSA Walk Groupings'!$A$6,"")))))</f>
        <v>1</v>
      </c>
      <c r="M691" s="72">
        <v>0</v>
      </c>
      <c r="N691" s="72">
        <v>2</v>
      </c>
    </row>
    <row r="692" spans="1:14" x14ac:dyDescent="0.25">
      <c r="A692" t="str">
        <f t="shared" si="10"/>
        <v>Grand Valley Metropolitan Council_2013</v>
      </c>
      <c r="B692" t="s">
        <v>273</v>
      </c>
      <c r="C692" s="49" t="s">
        <v>133</v>
      </c>
      <c r="D692">
        <v>2013</v>
      </c>
      <c r="E692" s="45">
        <v>701547.6196989289</v>
      </c>
      <c r="F692" s="50">
        <v>328036.25978853414</v>
      </c>
      <c r="G692" s="46">
        <v>1692.9943094742548</v>
      </c>
      <c r="H692" s="46">
        <v>6061.0332306784067</v>
      </c>
      <c r="I692" s="47">
        <v>0.51609974780398649</v>
      </c>
      <c r="J692" s="47">
        <v>1.8476717282978419</v>
      </c>
      <c r="K692" s="48">
        <f>IF(I692&lt;='CBSA Bike Groupings'!$B$2,'CBSA Bike Groupings'!$A$2,
IF(AND(I692&lt;='CBSA Bike Groupings'!$B$3,I692&gt;'CBSA Bike Groupings'!$B$2),'CBSA Bike Groupings'!$A$3,
IF(AND(I692&lt;='CBSA Bike Groupings'!$B$4,I692&gt;'CBSA Bike Groupings'!$B$3),'CBSA Bike Groupings'!$A$4,
IF(AND(I692&lt;='CBSA Bike Groupings'!$B$5,I692&gt;'CBSA Bike Groupings'!$B$4),'CBSA Bike Groupings'!$A$5,
IF(I692&gt;'CBSA Bike Groupings'!$B$5,'CBSA Bike Groupings'!$A$6,"")))))</f>
        <v>3</v>
      </c>
      <c r="L692" s="48">
        <f>IF(J692&lt;='CBSA Walk Groupings'!$B$2,'CBSA Walk Groupings'!$A$2,
IF(AND(J692&lt;='CBSA Walk Groupings'!$B$3,J692&gt;'CBSA Walk Groupings'!$B$2),'CBSA Walk Groupings'!$A$3,
IF(AND(J692&lt;='CBSA Walk Groupings'!$B$4,J692&gt;'CBSA Walk Groupings'!$B$3),'CBSA Walk Groupings'!$A$4,
IF(AND(J692&lt;='CBSA Walk Groupings'!$B$5,J692&gt;'CBSA Walk Groupings'!$B$4),'CBSA Walk Groupings'!$A$5,
IF(J692&gt;'CBSA Walk Groupings'!$B$5,'CBSA Walk Groupings'!$A$6,"")))))</f>
        <v>3</v>
      </c>
      <c r="M692" s="72">
        <v>1</v>
      </c>
      <c r="N692" s="72">
        <v>10</v>
      </c>
    </row>
    <row r="693" spans="1:14" x14ac:dyDescent="0.25">
      <c r="A693" t="str">
        <f t="shared" si="10"/>
        <v>Grand Valley Metropolitan Council_2014</v>
      </c>
      <c r="B693" t="s">
        <v>273</v>
      </c>
      <c r="C693" s="49" t="s">
        <v>133</v>
      </c>
      <c r="D693">
        <v>2014</v>
      </c>
      <c r="E693" s="45">
        <v>708819.69261950953</v>
      </c>
      <c r="F693" s="50">
        <v>334973.594865361</v>
      </c>
      <c r="G693" s="46">
        <v>1517.0795731923602</v>
      </c>
      <c r="H693" s="46">
        <v>6697.0055440546785</v>
      </c>
      <c r="I693" s="47">
        <v>0.45289527188020112</v>
      </c>
      <c r="J693" s="47">
        <v>1.9992637171137226</v>
      </c>
      <c r="K693" s="48">
        <f>IF(I693&lt;='CBSA Bike Groupings'!$B$2,'CBSA Bike Groupings'!$A$2,
IF(AND(I693&lt;='CBSA Bike Groupings'!$B$3,I693&gt;'CBSA Bike Groupings'!$B$2),'CBSA Bike Groupings'!$A$3,
IF(AND(I693&lt;='CBSA Bike Groupings'!$B$4,I693&gt;'CBSA Bike Groupings'!$B$3),'CBSA Bike Groupings'!$A$4,
IF(AND(I693&lt;='CBSA Bike Groupings'!$B$5,I693&gt;'CBSA Bike Groupings'!$B$4),'CBSA Bike Groupings'!$A$5,
IF(I693&gt;'CBSA Bike Groupings'!$B$5,'CBSA Bike Groupings'!$A$6,"")))))</f>
        <v>3</v>
      </c>
      <c r="L693" s="48">
        <f>IF(J693&lt;='CBSA Walk Groupings'!$B$2,'CBSA Walk Groupings'!$A$2,
IF(AND(J693&lt;='CBSA Walk Groupings'!$B$3,J693&gt;'CBSA Walk Groupings'!$B$2),'CBSA Walk Groupings'!$A$3,
IF(AND(J693&lt;='CBSA Walk Groupings'!$B$4,J693&gt;'CBSA Walk Groupings'!$B$3),'CBSA Walk Groupings'!$A$4,
IF(AND(J693&lt;='CBSA Walk Groupings'!$B$5,J693&gt;'CBSA Walk Groupings'!$B$4),'CBSA Walk Groupings'!$A$5,
IF(J693&gt;'CBSA Walk Groupings'!$B$5,'CBSA Walk Groupings'!$A$6,"")))))</f>
        <v>3</v>
      </c>
      <c r="M693" s="72">
        <v>3</v>
      </c>
      <c r="N693" s="72">
        <v>7</v>
      </c>
    </row>
    <row r="694" spans="1:14" x14ac:dyDescent="0.25">
      <c r="A694" t="str">
        <f t="shared" si="10"/>
        <v>Grand Valley Metropolitan Council_2015</v>
      </c>
      <c r="B694" t="s">
        <v>273</v>
      </c>
      <c r="C694" s="49" t="s">
        <v>133</v>
      </c>
      <c r="D694">
        <v>2015</v>
      </c>
      <c r="E694" s="45">
        <v>717618.12674400862</v>
      </c>
      <c r="F694" s="50">
        <v>345293.57286171487</v>
      </c>
      <c r="G694" s="46">
        <v>1560.1086367902058</v>
      </c>
      <c r="H694" s="46">
        <v>6967.1580835913783</v>
      </c>
      <c r="I694" s="47">
        <v>0.45182093134846935</v>
      </c>
      <c r="J694" s="47">
        <v>2.0177491361478732</v>
      </c>
      <c r="K694" s="48">
        <f>IF(I694&lt;='CBSA Bike Groupings'!$B$2,'CBSA Bike Groupings'!$A$2,
IF(AND(I694&lt;='CBSA Bike Groupings'!$B$3,I694&gt;'CBSA Bike Groupings'!$B$2),'CBSA Bike Groupings'!$A$3,
IF(AND(I694&lt;='CBSA Bike Groupings'!$B$4,I694&gt;'CBSA Bike Groupings'!$B$3),'CBSA Bike Groupings'!$A$4,
IF(AND(I694&lt;='CBSA Bike Groupings'!$B$5,I694&gt;'CBSA Bike Groupings'!$B$4),'CBSA Bike Groupings'!$A$5,
IF(I694&gt;'CBSA Bike Groupings'!$B$5,'CBSA Bike Groupings'!$A$6,"")))))</f>
        <v>3</v>
      </c>
      <c r="L694" s="48">
        <f>IF(J694&lt;='CBSA Walk Groupings'!$B$2,'CBSA Walk Groupings'!$A$2,
IF(AND(J694&lt;='CBSA Walk Groupings'!$B$3,J694&gt;'CBSA Walk Groupings'!$B$2),'CBSA Walk Groupings'!$A$3,
IF(AND(J694&lt;='CBSA Walk Groupings'!$B$4,J694&gt;'CBSA Walk Groupings'!$B$3),'CBSA Walk Groupings'!$A$4,
IF(AND(J694&lt;='CBSA Walk Groupings'!$B$5,J694&gt;'CBSA Walk Groupings'!$B$4),'CBSA Walk Groupings'!$A$5,
IF(J694&gt;'CBSA Walk Groupings'!$B$5,'CBSA Walk Groupings'!$A$6,"")))))</f>
        <v>3</v>
      </c>
      <c r="M694" s="72">
        <v>5</v>
      </c>
      <c r="N694" s="72">
        <v>15</v>
      </c>
    </row>
    <row r="695" spans="1:14" x14ac:dyDescent="0.25">
      <c r="A695" t="str">
        <f t="shared" si="10"/>
        <v>Grand Valley Metropolitan Council_2016</v>
      </c>
      <c r="B695" t="s">
        <v>273</v>
      </c>
      <c r="C695" s="49" t="s">
        <v>133</v>
      </c>
      <c r="D695">
        <v>2016</v>
      </c>
      <c r="E695" s="45">
        <v>726827.76150283555</v>
      </c>
      <c r="F695" s="50">
        <v>354990.92750558077</v>
      </c>
      <c r="G695" s="46">
        <v>1745.1503648567796</v>
      </c>
      <c r="H695" s="46">
        <v>7626.1961157741171</v>
      </c>
      <c r="I695" s="47">
        <v>0.49160421566811574</v>
      </c>
      <c r="J695" s="47">
        <v>2.148279160079162</v>
      </c>
      <c r="K695" s="48">
        <f>IF(I695&lt;='CBSA Bike Groupings'!$B$2,'CBSA Bike Groupings'!$A$2,
IF(AND(I695&lt;='CBSA Bike Groupings'!$B$3,I695&gt;'CBSA Bike Groupings'!$B$2),'CBSA Bike Groupings'!$A$3,
IF(AND(I695&lt;='CBSA Bike Groupings'!$B$4,I695&gt;'CBSA Bike Groupings'!$B$3),'CBSA Bike Groupings'!$A$4,
IF(AND(I695&lt;='CBSA Bike Groupings'!$B$5,I695&gt;'CBSA Bike Groupings'!$B$4),'CBSA Bike Groupings'!$A$5,
IF(I695&gt;'CBSA Bike Groupings'!$B$5,'CBSA Bike Groupings'!$A$6,"")))))</f>
        <v>3</v>
      </c>
      <c r="L695" s="48">
        <f>IF(J695&lt;='CBSA Walk Groupings'!$B$2,'CBSA Walk Groupings'!$A$2,
IF(AND(J695&lt;='CBSA Walk Groupings'!$B$3,J695&gt;'CBSA Walk Groupings'!$B$2),'CBSA Walk Groupings'!$A$3,
IF(AND(J695&lt;='CBSA Walk Groupings'!$B$4,J695&gt;'CBSA Walk Groupings'!$B$3),'CBSA Walk Groupings'!$A$4,
IF(AND(J695&lt;='CBSA Walk Groupings'!$B$5,J695&gt;'CBSA Walk Groupings'!$B$4),'CBSA Walk Groupings'!$A$5,
IF(J695&gt;'CBSA Walk Groupings'!$B$5,'CBSA Walk Groupings'!$A$6,"")))))</f>
        <v>3</v>
      </c>
      <c r="M695" s="72">
        <v>2</v>
      </c>
      <c r="N695" s="72">
        <v>7</v>
      </c>
    </row>
    <row r="696" spans="1:14" x14ac:dyDescent="0.25">
      <c r="A696" t="str">
        <f t="shared" si="10"/>
        <v>Grand Valley Metropolitan Council_2017</v>
      </c>
      <c r="B696" t="s">
        <v>273</v>
      </c>
      <c r="C696" s="49" t="s">
        <v>133</v>
      </c>
      <c r="D696">
        <v>2017</v>
      </c>
      <c r="E696" s="45">
        <v>735870</v>
      </c>
      <c r="F696" s="50">
        <v>364484</v>
      </c>
      <c r="G696" s="46">
        <v>1588</v>
      </c>
      <c r="H696" s="46">
        <v>7972</v>
      </c>
      <c r="I696" s="47">
        <f>(G696/$F696)*100</f>
        <v>0.43568441961787074</v>
      </c>
      <c r="J696" s="47">
        <f>(H696/$F696)*100</f>
        <v>2.1872016329934922</v>
      </c>
      <c r="K696" s="48">
        <f>IF(I696&lt;='CBSA Bike Groupings'!$B$2,'CBSA Bike Groupings'!$A$2,
IF(AND(I696&lt;='CBSA Bike Groupings'!$B$3,I696&gt;'CBSA Bike Groupings'!$B$2),'CBSA Bike Groupings'!$A$3,
IF(AND(I696&lt;='CBSA Bike Groupings'!$B$4,I696&gt;'CBSA Bike Groupings'!$B$3),'CBSA Bike Groupings'!$A$4,
IF(AND(I696&lt;='CBSA Bike Groupings'!$B$5,I696&gt;'CBSA Bike Groupings'!$B$4),'CBSA Bike Groupings'!$A$5,
IF(I696&gt;'CBSA Bike Groupings'!$B$5,'CBSA Bike Groupings'!$A$6,"")))))</f>
        <v>3</v>
      </c>
      <c r="L696" s="48">
        <f>IF(J696&lt;='CBSA Walk Groupings'!$B$2,'CBSA Walk Groupings'!$A$2,
IF(AND(J696&lt;='CBSA Walk Groupings'!$B$3,J696&gt;'CBSA Walk Groupings'!$B$2),'CBSA Walk Groupings'!$A$3,
IF(AND(J696&lt;='CBSA Walk Groupings'!$B$4,J696&gt;'CBSA Walk Groupings'!$B$3),'CBSA Walk Groupings'!$A$4,
IF(AND(J696&lt;='CBSA Walk Groupings'!$B$5,J696&gt;'CBSA Walk Groupings'!$B$4),'CBSA Walk Groupings'!$A$5,
IF(J696&gt;'CBSA Walk Groupings'!$B$5,'CBSA Walk Groupings'!$A$6,"")))))</f>
        <v>3</v>
      </c>
      <c r="M696" s="72">
        <v>3</v>
      </c>
      <c r="N696" s="72">
        <v>11</v>
      </c>
    </row>
    <row r="697" spans="1:14" x14ac:dyDescent="0.25">
      <c r="A697" t="str">
        <f t="shared" si="10"/>
        <v>Grand Valley Metropolitan Planning Organization_2013</v>
      </c>
      <c r="B697" t="s">
        <v>274</v>
      </c>
      <c r="C697" s="49" t="s">
        <v>227</v>
      </c>
      <c r="D697">
        <v>2013</v>
      </c>
      <c r="E697" s="45">
        <v>126109.62845731765</v>
      </c>
      <c r="F697" s="50">
        <v>56467.995216780007</v>
      </c>
      <c r="G697" s="46">
        <v>904.73941045551385</v>
      </c>
      <c r="H697" s="46">
        <v>1309.2624864475372</v>
      </c>
      <c r="I697" s="47">
        <v>1.6022162766399433</v>
      </c>
      <c r="J697" s="47">
        <v>2.3185921182809714</v>
      </c>
      <c r="K697" s="48">
        <f>IF(I697&lt;='CBSA Bike Groupings'!$B$2,'CBSA Bike Groupings'!$A$2,
IF(AND(I697&lt;='CBSA Bike Groupings'!$B$3,I697&gt;'CBSA Bike Groupings'!$B$2),'CBSA Bike Groupings'!$A$3,
IF(AND(I697&lt;='CBSA Bike Groupings'!$B$4,I697&gt;'CBSA Bike Groupings'!$B$3),'CBSA Bike Groupings'!$A$4,
IF(AND(I697&lt;='CBSA Bike Groupings'!$B$5,I697&gt;'CBSA Bike Groupings'!$B$4),'CBSA Bike Groupings'!$A$5,
IF(I697&gt;'CBSA Bike Groupings'!$B$5,'CBSA Bike Groupings'!$A$6,"")))))</f>
        <v>5</v>
      </c>
      <c r="L697" s="48">
        <f>IF(J697&lt;='CBSA Walk Groupings'!$B$2,'CBSA Walk Groupings'!$A$2,
IF(AND(J697&lt;='CBSA Walk Groupings'!$B$3,J697&gt;'CBSA Walk Groupings'!$B$2),'CBSA Walk Groupings'!$A$3,
IF(AND(J697&lt;='CBSA Walk Groupings'!$B$4,J697&gt;'CBSA Walk Groupings'!$B$3),'CBSA Walk Groupings'!$A$4,
IF(AND(J697&lt;='CBSA Walk Groupings'!$B$5,J697&gt;'CBSA Walk Groupings'!$B$4),'CBSA Walk Groupings'!$A$5,
IF(J697&gt;'CBSA Walk Groupings'!$B$5,'CBSA Walk Groupings'!$A$6,"")))))</f>
        <v>3</v>
      </c>
      <c r="M697" s="72">
        <v>0</v>
      </c>
      <c r="N697" s="72">
        <v>1</v>
      </c>
    </row>
    <row r="698" spans="1:14" x14ac:dyDescent="0.25">
      <c r="A698" t="str">
        <f t="shared" si="10"/>
        <v>Grand Valley Metropolitan Planning Organization_2014</v>
      </c>
      <c r="B698" t="s">
        <v>274</v>
      </c>
      <c r="C698" s="49" t="s">
        <v>227</v>
      </c>
      <c r="D698">
        <v>2014</v>
      </c>
      <c r="E698" s="45">
        <v>126015.37531573445</v>
      </c>
      <c r="F698" s="50">
        <v>56118.467176929596</v>
      </c>
      <c r="G698" s="46">
        <v>950.14538786560388</v>
      </c>
      <c r="H698" s="46">
        <v>1626.0153591300609</v>
      </c>
      <c r="I698" s="47">
        <v>1.6931064508052178</v>
      </c>
      <c r="J698" s="47">
        <v>2.8974693018673876</v>
      </c>
      <c r="K698" s="48">
        <f>IF(I698&lt;='CBSA Bike Groupings'!$B$2,'CBSA Bike Groupings'!$A$2,
IF(AND(I698&lt;='CBSA Bike Groupings'!$B$3,I698&gt;'CBSA Bike Groupings'!$B$2),'CBSA Bike Groupings'!$A$3,
IF(AND(I698&lt;='CBSA Bike Groupings'!$B$4,I698&gt;'CBSA Bike Groupings'!$B$3),'CBSA Bike Groupings'!$A$4,
IF(AND(I698&lt;='CBSA Bike Groupings'!$B$5,I698&gt;'CBSA Bike Groupings'!$B$4),'CBSA Bike Groupings'!$A$5,
IF(I698&gt;'CBSA Bike Groupings'!$B$5,'CBSA Bike Groupings'!$A$6,"")))))</f>
        <v>5</v>
      </c>
      <c r="L698" s="48">
        <f>IF(J698&lt;='CBSA Walk Groupings'!$B$2,'CBSA Walk Groupings'!$A$2,
IF(AND(J698&lt;='CBSA Walk Groupings'!$B$3,J698&gt;'CBSA Walk Groupings'!$B$2),'CBSA Walk Groupings'!$A$3,
IF(AND(J698&lt;='CBSA Walk Groupings'!$B$4,J698&gt;'CBSA Walk Groupings'!$B$3),'CBSA Walk Groupings'!$A$4,
IF(AND(J698&lt;='CBSA Walk Groupings'!$B$5,J698&gt;'CBSA Walk Groupings'!$B$4),'CBSA Walk Groupings'!$A$5,
IF(J698&gt;'CBSA Walk Groupings'!$B$5,'CBSA Walk Groupings'!$A$6,"")))))</f>
        <v>4</v>
      </c>
      <c r="M698" s="72">
        <v>0</v>
      </c>
      <c r="N698" s="72">
        <v>2</v>
      </c>
    </row>
    <row r="699" spans="1:14" x14ac:dyDescent="0.25">
      <c r="A699" t="str">
        <f t="shared" si="10"/>
        <v>Grand Valley Metropolitan Planning Organization_2015</v>
      </c>
      <c r="B699" t="s">
        <v>274</v>
      </c>
      <c r="C699" s="49" t="s">
        <v>227</v>
      </c>
      <c r="D699">
        <v>2015</v>
      </c>
      <c r="E699" s="45">
        <v>125839.66831171661</v>
      </c>
      <c r="F699" s="50">
        <v>56483.790871136473</v>
      </c>
      <c r="G699" s="46">
        <v>791.91685468941603</v>
      </c>
      <c r="H699" s="46">
        <v>1721.1728689123759</v>
      </c>
      <c r="I699" s="47">
        <v>1.4020249747332201</v>
      </c>
      <c r="J699" s="47">
        <v>3.0471978639661468</v>
      </c>
      <c r="K699" s="48">
        <f>IF(I699&lt;='CBSA Bike Groupings'!$B$2,'CBSA Bike Groupings'!$A$2,
IF(AND(I699&lt;='CBSA Bike Groupings'!$B$3,I699&gt;'CBSA Bike Groupings'!$B$2),'CBSA Bike Groupings'!$A$3,
IF(AND(I699&lt;='CBSA Bike Groupings'!$B$4,I699&gt;'CBSA Bike Groupings'!$B$3),'CBSA Bike Groupings'!$A$4,
IF(AND(I699&lt;='CBSA Bike Groupings'!$B$5,I699&gt;'CBSA Bike Groupings'!$B$4),'CBSA Bike Groupings'!$A$5,
IF(I699&gt;'CBSA Bike Groupings'!$B$5,'CBSA Bike Groupings'!$A$6,"")))))</f>
        <v>5</v>
      </c>
      <c r="L699" s="48">
        <f>IF(J699&lt;='CBSA Walk Groupings'!$B$2,'CBSA Walk Groupings'!$A$2,
IF(AND(J699&lt;='CBSA Walk Groupings'!$B$3,J699&gt;'CBSA Walk Groupings'!$B$2),'CBSA Walk Groupings'!$A$3,
IF(AND(J699&lt;='CBSA Walk Groupings'!$B$4,J699&gt;'CBSA Walk Groupings'!$B$3),'CBSA Walk Groupings'!$A$4,
IF(AND(J699&lt;='CBSA Walk Groupings'!$B$5,J699&gt;'CBSA Walk Groupings'!$B$4),'CBSA Walk Groupings'!$A$5,
IF(J699&gt;'CBSA Walk Groupings'!$B$5,'CBSA Walk Groupings'!$A$6,"")))))</f>
        <v>4</v>
      </c>
      <c r="M699" s="72">
        <v>1</v>
      </c>
      <c r="N699" s="72">
        <v>3</v>
      </c>
    </row>
    <row r="700" spans="1:14" x14ac:dyDescent="0.25">
      <c r="A700" t="str">
        <f t="shared" si="10"/>
        <v>Grand Valley Metropolitan Planning Organization_2016</v>
      </c>
      <c r="B700" t="s">
        <v>274</v>
      </c>
      <c r="C700" s="49" t="s">
        <v>227</v>
      </c>
      <c r="D700">
        <v>2016</v>
      </c>
      <c r="E700" s="45">
        <v>126448.28638350131</v>
      </c>
      <c r="F700" s="50">
        <v>56499.792189017993</v>
      </c>
      <c r="G700" s="46">
        <v>777.3626698211574</v>
      </c>
      <c r="H700" s="46">
        <v>2009.2868083119529</v>
      </c>
      <c r="I700" s="47">
        <v>1.3758681929670094</v>
      </c>
      <c r="J700" s="47">
        <v>3.5562729179427017</v>
      </c>
      <c r="K700" s="48">
        <f>IF(I700&lt;='CBSA Bike Groupings'!$B$2,'CBSA Bike Groupings'!$A$2,
IF(AND(I700&lt;='CBSA Bike Groupings'!$B$3,I700&gt;'CBSA Bike Groupings'!$B$2),'CBSA Bike Groupings'!$A$3,
IF(AND(I700&lt;='CBSA Bike Groupings'!$B$4,I700&gt;'CBSA Bike Groupings'!$B$3),'CBSA Bike Groupings'!$A$4,
IF(AND(I700&lt;='CBSA Bike Groupings'!$B$5,I700&gt;'CBSA Bike Groupings'!$B$4),'CBSA Bike Groupings'!$A$5,
IF(I700&gt;'CBSA Bike Groupings'!$B$5,'CBSA Bike Groupings'!$A$6,"")))))</f>
        <v>5</v>
      </c>
      <c r="L700" s="48">
        <f>IF(J700&lt;='CBSA Walk Groupings'!$B$2,'CBSA Walk Groupings'!$A$2,
IF(AND(J700&lt;='CBSA Walk Groupings'!$B$3,J700&gt;'CBSA Walk Groupings'!$B$2),'CBSA Walk Groupings'!$A$3,
IF(AND(J700&lt;='CBSA Walk Groupings'!$B$4,J700&gt;'CBSA Walk Groupings'!$B$3),'CBSA Walk Groupings'!$A$4,
IF(AND(J700&lt;='CBSA Walk Groupings'!$B$5,J700&gt;'CBSA Walk Groupings'!$B$4),'CBSA Walk Groupings'!$A$5,
IF(J700&gt;'CBSA Walk Groupings'!$B$5,'CBSA Walk Groupings'!$A$6,"")))))</f>
        <v>5</v>
      </c>
      <c r="M700" s="72">
        <v>0</v>
      </c>
      <c r="N700" s="72">
        <v>2</v>
      </c>
    </row>
    <row r="701" spans="1:14" x14ac:dyDescent="0.25">
      <c r="A701" t="str">
        <f t="shared" si="10"/>
        <v>Grand Valley Metropolitan Planning Organization_2017</v>
      </c>
      <c r="B701" t="s">
        <v>274</v>
      </c>
      <c r="C701" s="49" t="s">
        <v>227</v>
      </c>
      <c r="D701">
        <v>2017</v>
      </c>
      <c r="E701" s="45">
        <v>126904</v>
      </c>
      <c r="F701" s="50">
        <v>57229</v>
      </c>
      <c r="G701" s="46">
        <v>604</v>
      </c>
      <c r="H701" s="46">
        <v>2225</v>
      </c>
      <c r="I701" s="47">
        <f>(G701/$F701)*100</f>
        <v>1.0554089709762533</v>
      </c>
      <c r="J701" s="47">
        <f>(H701/$F701)*100</f>
        <v>3.8878890073214629</v>
      </c>
      <c r="K701" s="48">
        <f>IF(I701&lt;='CBSA Bike Groupings'!$B$2,'CBSA Bike Groupings'!$A$2,
IF(AND(I701&lt;='CBSA Bike Groupings'!$B$3,I701&gt;'CBSA Bike Groupings'!$B$2),'CBSA Bike Groupings'!$A$3,
IF(AND(I701&lt;='CBSA Bike Groupings'!$B$4,I701&gt;'CBSA Bike Groupings'!$B$3),'CBSA Bike Groupings'!$A$4,
IF(AND(I701&lt;='CBSA Bike Groupings'!$B$5,I701&gt;'CBSA Bike Groupings'!$B$4),'CBSA Bike Groupings'!$A$5,
IF(I701&gt;'CBSA Bike Groupings'!$B$5,'CBSA Bike Groupings'!$A$6,"")))))</f>
        <v>5</v>
      </c>
      <c r="L701" s="48">
        <f>IF(J701&lt;='CBSA Walk Groupings'!$B$2,'CBSA Walk Groupings'!$A$2,
IF(AND(J701&lt;='CBSA Walk Groupings'!$B$3,J701&gt;'CBSA Walk Groupings'!$B$2),'CBSA Walk Groupings'!$A$3,
IF(AND(J701&lt;='CBSA Walk Groupings'!$B$4,J701&gt;'CBSA Walk Groupings'!$B$3),'CBSA Walk Groupings'!$A$4,
IF(AND(J701&lt;='CBSA Walk Groupings'!$B$5,J701&gt;'CBSA Walk Groupings'!$B$4),'CBSA Walk Groupings'!$A$5,
IF(J701&gt;'CBSA Walk Groupings'!$B$5,'CBSA Walk Groupings'!$A$6,"")))))</f>
        <v>5</v>
      </c>
      <c r="M701" s="72">
        <v>0</v>
      </c>
      <c r="N701" s="72">
        <v>4</v>
      </c>
    </row>
    <row r="702" spans="1:14" x14ac:dyDescent="0.25">
      <c r="A702" t="str">
        <f t="shared" si="10"/>
        <v>Grand-Strand Area Transportation Study_2013</v>
      </c>
      <c r="B702" t="s">
        <v>275</v>
      </c>
      <c r="C702" s="49" t="s">
        <v>111</v>
      </c>
      <c r="D702">
        <v>2013</v>
      </c>
      <c r="E702" s="45">
        <v>292308.98101430328</v>
      </c>
      <c r="F702" s="50">
        <v>124694.65787001581</v>
      </c>
      <c r="G702" s="46">
        <v>967.45516059950489</v>
      </c>
      <c r="H702" s="46">
        <v>1901.6236111304463</v>
      </c>
      <c r="I702" s="47">
        <v>0.77585934884876884</v>
      </c>
      <c r="J702" s="47">
        <v>1.5250241218134113</v>
      </c>
      <c r="K702" s="48">
        <f>IF(I702&lt;='CBSA Bike Groupings'!$B$2,'CBSA Bike Groupings'!$A$2,
IF(AND(I702&lt;='CBSA Bike Groupings'!$B$3,I702&gt;'CBSA Bike Groupings'!$B$2),'CBSA Bike Groupings'!$A$3,
IF(AND(I702&lt;='CBSA Bike Groupings'!$B$4,I702&gt;'CBSA Bike Groupings'!$B$3),'CBSA Bike Groupings'!$A$4,
IF(AND(I702&lt;='CBSA Bike Groupings'!$B$5,I702&gt;'CBSA Bike Groupings'!$B$4),'CBSA Bike Groupings'!$A$5,
IF(I702&gt;'CBSA Bike Groupings'!$B$5,'CBSA Bike Groupings'!$A$6,"")))))</f>
        <v>4</v>
      </c>
      <c r="L702" s="48">
        <f>IF(J702&lt;='CBSA Walk Groupings'!$B$2,'CBSA Walk Groupings'!$A$2,
IF(AND(J702&lt;='CBSA Walk Groupings'!$B$3,J702&gt;'CBSA Walk Groupings'!$B$2),'CBSA Walk Groupings'!$A$3,
IF(AND(J702&lt;='CBSA Walk Groupings'!$B$4,J702&gt;'CBSA Walk Groupings'!$B$3),'CBSA Walk Groupings'!$A$4,
IF(AND(J702&lt;='CBSA Walk Groupings'!$B$5,J702&gt;'CBSA Walk Groupings'!$B$4),'CBSA Walk Groupings'!$A$5,
IF(J702&gt;'CBSA Walk Groupings'!$B$5,'CBSA Walk Groupings'!$A$6,"")))))</f>
        <v>2</v>
      </c>
      <c r="M702" s="72">
        <v>5</v>
      </c>
      <c r="N702" s="72">
        <v>11</v>
      </c>
    </row>
    <row r="703" spans="1:14" x14ac:dyDescent="0.25">
      <c r="A703" t="str">
        <f t="shared" si="10"/>
        <v>Grand-Strand Area Transportation Study_2014</v>
      </c>
      <c r="B703" t="s">
        <v>275</v>
      </c>
      <c r="C703" s="49" t="s">
        <v>111</v>
      </c>
      <c r="D703">
        <v>2014</v>
      </c>
      <c r="E703" s="45">
        <v>300110.59075833933</v>
      </c>
      <c r="F703" s="50">
        <v>126561.23762965057</v>
      </c>
      <c r="G703" s="46">
        <v>936.91508979223738</v>
      </c>
      <c r="H703" s="46">
        <v>2115.3469570278248</v>
      </c>
      <c r="I703" s="47">
        <v>0.74028597328818979</v>
      </c>
      <c r="J703" s="47">
        <v>1.6714019210351376</v>
      </c>
      <c r="K703" s="48">
        <f>IF(I703&lt;='CBSA Bike Groupings'!$B$2,'CBSA Bike Groupings'!$A$2,
IF(AND(I703&lt;='CBSA Bike Groupings'!$B$3,I703&gt;'CBSA Bike Groupings'!$B$2),'CBSA Bike Groupings'!$A$3,
IF(AND(I703&lt;='CBSA Bike Groupings'!$B$4,I703&gt;'CBSA Bike Groupings'!$B$3),'CBSA Bike Groupings'!$A$4,
IF(AND(I703&lt;='CBSA Bike Groupings'!$B$5,I703&gt;'CBSA Bike Groupings'!$B$4),'CBSA Bike Groupings'!$A$5,
IF(I703&gt;'CBSA Bike Groupings'!$B$5,'CBSA Bike Groupings'!$A$6,"")))))</f>
        <v>4</v>
      </c>
      <c r="L703" s="48">
        <f>IF(J703&lt;='CBSA Walk Groupings'!$B$2,'CBSA Walk Groupings'!$A$2,
IF(AND(J703&lt;='CBSA Walk Groupings'!$B$3,J703&gt;'CBSA Walk Groupings'!$B$2),'CBSA Walk Groupings'!$A$3,
IF(AND(J703&lt;='CBSA Walk Groupings'!$B$4,J703&gt;'CBSA Walk Groupings'!$B$3),'CBSA Walk Groupings'!$A$4,
IF(AND(J703&lt;='CBSA Walk Groupings'!$B$5,J703&gt;'CBSA Walk Groupings'!$B$4),'CBSA Walk Groupings'!$A$5,
IF(J703&gt;'CBSA Walk Groupings'!$B$5,'CBSA Walk Groupings'!$A$6,"")))))</f>
        <v>2</v>
      </c>
      <c r="M703" s="72">
        <v>1</v>
      </c>
      <c r="N703" s="72">
        <v>5</v>
      </c>
    </row>
    <row r="704" spans="1:14" x14ac:dyDescent="0.25">
      <c r="A704" t="str">
        <f t="shared" si="10"/>
        <v>Grand-Strand Area Transportation Study_2015</v>
      </c>
      <c r="B704" t="s">
        <v>275</v>
      </c>
      <c r="C704" s="49" t="s">
        <v>111</v>
      </c>
      <c r="D704">
        <v>2015</v>
      </c>
      <c r="E704" s="45">
        <v>308384.40846358868</v>
      </c>
      <c r="F704" s="50">
        <v>129905.27649401786</v>
      </c>
      <c r="G704" s="46">
        <v>873.60311369827059</v>
      </c>
      <c r="H704" s="46">
        <v>2089.218972041197</v>
      </c>
      <c r="I704" s="47">
        <v>0.67249240159886814</v>
      </c>
      <c r="J704" s="47">
        <v>1.6082633657589773</v>
      </c>
      <c r="K704" s="48">
        <f>IF(I704&lt;='CBSA Bike Groupings'!$B$2,'CBSA Bike Groupings'!$A$2,
IF(AND(I704&lt;='CBSA Bike Groupings'!$B$3,I704&gt;'CBSA Bike Groupings'!$B$2),'CBSA Bike Groupings'!$A$3,
IF(AND(I704&lt;='CBSA Bike Groupings'!$B$4,I704&gt;'CBSA Bike Groupings'!$B$3),'CBSA Bike Groupings'!$A$4,
IF(AND(I704&lt;='CBSA Bike Groupings'!$B$5,I704&gt;'CBSA Bike Groupings'!$B$4),'CBSA Bike Groupings'!$A$5,
IF(I704&gt;'CBSA Bike Groupings'!$B$5,'CBSA Bike Groupings'!$A$6,"")))))</f>
        <v>4</v>
      </c>
      <c r="L704" s="48">
        <f>IF(J704&lt;='CBSA Walk Groupings'!$B$2,'CBSA Walk Groupings'!$A$2,
IF(AND(J704&lt;='CBSA Walk Groupings'!$B$3,J704&gt;'CBSA Walk Groupings'!$B$2),'CBSA Walk Groupings'!$A$3,
IF(AND(J704&lt;='CBSA Walk Groupings'!$B$4,J704&gt;'CBSA Walk Groupings'!$B$3),'CBSA Walk Groupings'!$A$4,
IF(AND(J704&lt;='CBSA Walk Groupings'!$B$5,J704&gt;'CBSA Walk Groupings'!$B$4),'CBSA Walk Groupings'!$A$5,
IF(J704&gt;'CBSA Walk Groupings'!$B$5,'CBSA Walk Groupings'!$A$6,"")))))</f>
        <v>2</v>
      </c>
      <c r="M704" s="72">
        <v>1</v>
      </c>
      <c r="N704" s="72">
        <v>7</v>
      </c>
    </row>
    <row r="705" spans="1:14" x14ac:dyDescent="0.25">
      <c r="A705" t="str">
        <f t="shared" si="10"/>
        <v>Grand-Strand Area Transportation Study_2016</v>
      </c>
      <c r="B705" t="s">
        <v>275</v>
      </c>
      <c r="C705" s="49" t="s">
        <v>111</v>
      </c>
      <c r="D705">
        <v>2016</v>
      </c>
      <c r="E705" s="45">
        <v>319059.96887505823</v>
      </c>
      <c r="F705" s="50">
        <v>135163.97699466292</v>
      </c>
      <c r="G705" s="46">
        <v>690.79481427419557</v>
      </c>
      <c r="H705" s="46">
        <v>2201.0610598391295</v>
      </c>
      <c r="I705" s="47">
        <v>0.51107908307660421</v>
      </c>
      <c r="J705" s="47">
        <v>1.628437627228178</v>
      </c>
      <c r="K705" s="48">
        <f>IF(I705&lt;='CBSA Bike Groupings'!$B$2,'CBSA Bike Groupings'!$A$2,
IF(AND(I705&lt;='CBSA Bike Groupings'!$B$3,I705&gt;'CBSA Bike Groupings'!$B$2),'CBSA Bike Groupings'!$A$3,
IF(AND(I705&lt;='CBSA Bike Groupings'!$B$4,I705&gt;'CBSA Bike Groupings'!$B$3),'CBSA Bike Groupings'!$A$4,
IF(AND(I705&lt;='CBSA Bike Groupings'!$B$5,I705&gt;'CBSA Bike Groupings'!$B$4),'CBSA Bike Groupings'!$A$5,
IF(I705&gt;'CBSA Bike Groupings'!$B$5,'CBSA Bike Groupings'!$A$6,"")))))</f>
        <v>3</v>
      </c>
      <c r="L705" s="48">
        <f>IF(J705&lt;='CBSA Walk Groupings'!$B$2,'CBSA Walk Groupings'!$A$2,
IF(AND(J705&lt;='CBSA Walk Groupings'!$B$3,J705&gt;'CBSA Walk Groupings'!$B$2),'CBSA Walk Groupings'!$A$3,
IF(AND(J705&lt;='CBSA Walk Groupings'!$B$4,J705&gt;'CBSA Walk Groupings'!$B$3),'CBSA Walk Groupings'!$A$4,
IF(AND(J705&lt;='CBSA Walk Groupings'!$B$5,J705&gt;'CBSA Walk Groupings'!$B$4),'CBSA Walk Groupings'!$A$5,
IF(J705&gt;'CBSA Walk Groupings'!$B$5,'CBSA Walk Groupings'!$A$6,"")))))</f>
        <v>2</v>
      </c>
      <c r="M705" s="72">
        <v>2</v>
      </c>
      <c r="N705" s="72">
        <v>19</v>
      </c>
    </row>
    <row r="706" spans="1:14" x14ac:dyDescent="0.25">
      <c r="A706" t="str">
        <f t="shared" si="10"/>
        <v>Grand-Strand Area Transportation Study_2017</v>
      </c>
      <c r="B706" t="s">
        <v>275</v>
      </c>
      <c r="C706" s="49" t="s">
        <v>111</v>
      </c>
      <c r="D706">
        <v>2017</v>
      </c>
      <c r="E706" s="45">
        <v>329143</v>
      </c>
      <c r="F706" s="50">
        <v>139077</v>
      </c>
      <c r="G706" s="46">
        <v>503</v>
      </c>
      <c r="H706" s="46">
        <v>2306</v>
      </c>
      <c r="I706" s="47">
        <f>(G706/$F706)*100</f>
        <v>0.36167015394349894</v>
      </c>
      <c r="J706" s="47">
        <f>(H706/$F706)*100</f>
        <v>1.6580743041624424</v>
      </c>
      <c r="K706" s="48">
        <f>IF(I706&lt;='CBSA Bike Groupings'!$B$2,'CBSA Bike Groupings'!$A$2,
IF(AND(I706&lt;='CBSA Bike Groupings'!$B$3,I706&gt;'CBSA Bike Groupings'!$B$2),'CBSA Bike Groupings'!$A$3,
IF(AND(I706&lt;='CBSA Bike Groupings'!$B$4,I706&gt;'CBSA Bike Groupings'!$B$3),'CBSA Bike Groupings'!$A$4,
IF(AND(I706&lt;='CBSA Bike Groupings'!$B$5,I706&gt;'CBSA Bike Groupings'!$B$4),'CBSA Bike Groupings'!$A$5,
IF(I706&gt;'CBSA Bike Groupings'!$B$5,'CBSA Bike Groupings'!$A$6,"")))))</f>
        <v>3</v>
      </c>
      <c r="L706" s="48">
        <f>IF(J706&lt;='CBSA Walk Groupings'!$B$2,'CBSA Walk Groupings'!$A$2,
IF(AND(J706&lt;='CBSA Walk Groupings'!$B$3,J706&gt;'CBSA Walk Groupings'!$B$2),'CBSA Walk Groupings'!$A$3,
IF(AND(J706&lt;='CBSA Walk Groupings'!$B$4,J706&gt;'CBSA Walk Groupings'!$B$3),'CBSA Walk Groupings'!$A$4,
IF(AND(J706&lt;='CBSA Walk Groupings'!$B$5,J706&gt;'CBSA Walk Groupings'!$B$4),'CBSA Walk Groupings'!$A$5,
IF(J706&gt;'CBSA Walk Groupings'!$B$5,'CBSA Walk Groupings'!$A$6,"")))))</f>
        <v>2</v>
      </c>
      <c r="M706" s="72">
        <v>3</v>
      </c>
      <c r="N706" s="72">
        <v>20</v>
      </c>
    </row>
    <row r="707" spans="1:14" x14ac:dyDescent="0.25">
      <c r="A707" t="str">
        <f t="shared" ref="A707:A770" si="11">B707&amp;"_"&amp;D707</f>
        <v>Great Falls Planning and Community Development Department_2013</v>
      </c>
      <c r="B707" t="s">
        <v>276</v>
      </c>
      <c r="C707" s="49" t="s">
        <v>277</v>
      </c>
      <c r="D707">
        <v>2013</v>
      </c>
      <c r="E707" s="45">
        <v>65310.76295417131</v>
      </c>
      <c r="F707" s="50">
        <v>31669.817877279464</v>
      </c>
      <c r="G707" s="46">
        <v>193.48593693845987</v>
      </c>
      <c r="H707" s="46">
        <v>1086.5752585384175</v>
      </c>
      <c r="I707" s="47">
        <v>0.61094742536322066</v>
      </c>
      <c r="J707" s="47">
        <v>3.4309488698321422</v>
      </c>
      <c r="K707" s="48">
        <f>IF(I707&lt;='CBSA Bike Groupings'!$B$2,'CBSA Bike Groupings'!$A$2,
IF(AND(I707&lt;='CBSA Bike Groupings'!$B$3,I707&gt;'CBSA Bike Groupings'!$B$2),'CBSA Bike Groupings'!$A$3,
IF(AND(I707&lt;='CBSA Bike Groupings'!$B$4,I707&gt;'CBSA Bike Groupings'!$B$3),'CBSA Bike Groupings'!$A$4,
IF(AND(I707&lt;='CBSA Bike Groupings'!$B$5,I707&gt;'CBSA Bike Groupings'!$B$4),'CBSA Bike Groupings'!$A$5,
IF(I707&gt;'CBSA Bike Groupings'!$B$5,'CBSA Bike Groupings'!$A$6,"")))))</f>
        <v>3</v>
      </c>
      <c r="L707" s="48">
        <f>IF(J707&lt;='CBSA Walk Groupings'!$B$2,'CBSA Walk Groupings'!$A$2,
IF(AND(J707&lt;='CBSA Walk Groupings'!$B$3,J707&gt;'CBSA Walk Groupings'!$B$2),'CBSA Walk Groupings'!$A$3,
IF(AND(J707&lt;='CBSA Walk Groupings'!$B$4,J707&gt;'CBSA Walk Groupings'!$B$3),'CBSA Walk Groupings'!$A$4,
IF(AND(J707&lt;='CBSA Walk Groupings'!$B$5,J707&gt;'CBSA Walk Groupings'!$B$4),'CBSA Walk Groupings'!$A$5,
IF(J707&gt;'CBSA Walk Groupings'!$B$5,'CBSA Walk Groupings'!$A$6,"")))))</f>
        <v>5</v>
      </c>
      <c r="M707" s="72">
        <v>0</v>
      </c>
      <c r="N707" s="72">
        <v>1</v>
      </c>
    </row>
    <row r="708" spans="1:14" x14ac:dyDescent="0.25">
      <c r="A708" t="str">
        <f t="shared" si="11"/>
        <v>Great Falls Planning and Community Development Department_2014</v>
      </c>
      <c r="B708" t="s">
        <v>276</v>
      </c>
      <c r="C708" s="49" t="s">
        <v>277</v>
      </c>
      <c r="D708">
        <v>2014</v>
      </c>
      <c r="E708" s="45">
        <v>65783.052355062478</v>
      </c>
      <c r="F708" s="50">
        <v>31754.006807655958</v>
      </c>
      <c r="G708" s="46">
        <v>164.91030532715706</v>
      </c>
      <c r="H708" s="46">
        <v>1201.8977376924258</v>
      </c>
      <c r="I708" s="47">
        <v>0.51933699682711176</v>
      </c>
      <c r="J708" s="47">
        <v>3.7850270202834553</v>
      </c>
      <c r="K708" s="48">
        <f>IF(I708&lt;='CBSA Bike Groupings'!$B$2,'CBSA Bike Groupings'!$A$2,
IF(AND(I708&lt;='CBSA Bike Groupings'!$B$3,I708&gt;'CBSA Bike Groupings'!$B$2),'CBSA Bike Groupings'!$A$3,
IF(AND(I708&lt;='CBSA Bike Groupings'!$B$4,I708&gt;'CBSA Bike Groupings'!$B$3),'CBSA Bike Groupings'!$A$4,
IF(AND(I708&lt;='CBSA Bike Groupings'!$B$5,I708&gt;'CBSA Bike Groupings'!$B$4),'CBSA Bike Groupings'!$A$5,
IF(I708&gt;'CBSA Bike Groupings'!$B$5,'CBSA Bike Groupings'!$A$6,"")))))</f>
        <v>3</v>
      </c>
      <c r="L708" s="48">
        <f>IF(J708&lt;='CBSA Walk Groupings'!$B$2,'CBSA Walk Groupings'!$A$2,
IF(AND(J708&lt;='CBSA Walk Groupings'!$B$3,J708&gt;'CBSA Walk Groupings'!$B$2),'CBSA Walk Groupings'!$A$3,
IF(AND(J708&lt;='CBSA Walk Groupings'!$B$4,J708&gt;'CBSA Walk Groupings'!$B$3),'CBSA Walk Groupings'!$A$4,
IF(AND(J708&lt;='CBSA Walk Groupings'!$B$5,J708&gt;'CBSA Walk Groupings'!$B$4),'CBSA Walk Groupings'!$A$5,
IF(J708&gt;'CBSA Walk Groupings'!$B$5,'CBSA Walk Groupings'!$A$6,"")))))</f>
        <v>5</v>
      </c>
      <c r="M708" s="72">
        <v>0</v>
      </c>
      <c r="N708" s="72">
        <v>0</v>
      </c>
    </row>
    <row r="709" spans="1:14" x14ac:dyDescent="0.25">
      <c r="A709" t="str">
        <f t="shared" si="11"/>
        <v>Great Falls Planning and Community Development Department_2015</v>
      </c>
      <c r="B709" t="s">
        <v>276</v>
      </c>
      <c r="C709" s="49" t="s">
        <v>277</v>
      </c>
      <c r="D709">
        <v>2015</v>
      </c>
      <c r="E709" s="45">
        <v>66097.046593550898</v>
      </c>
      <c r="F709" s="50">
        <v>31996.59354963294</v>
      </c>
      <c r="G709" s="46">
        <v>140.48140126106324</v>
      </c>
      <c r="H709" s="46">
        <v>1118.0861024417759</v>
      </c>
      <c r="I709" s="47">
        <v>0.4390511166232407</v>
      </c>
      <c r="J709" s="47">
        <v>3.4943910535582696</v>
      </c>
      <c r="K709" s="48">
        <f>IF(I709&lt;='CBSA Bike Groupings'!$B$2,'CBSA Bike Groupings'!$A$2,
IF(AND(I709&lt;='CBSA Bike Groupings'!$B$3,I709&gt;'CBSA Bike Groupings'!$B$2),'CBSA Bike Groupings'!$A$3,
IF(AND(I709&lt;='CBSA Bike Groupings'!$B$4,I709&gt;'CBSA Bike Groupings'!$B$3),'CBSA Bike Groupings'!$A$4,
IF(AND(I709&lt;='CBSA Bike Groupings'!$B$5,I709&gt;'CBSA Bike Groupings'!$B$4),'CBSA Bike Groupings'!$A$5,
IF(I709&gt;'CBSA Bike Groupings'!$B$5,'CBSA Bike Groupings'!$A$6,"")))))</f>
        <v>3</v>
      </c>
      <c r="L709" s="48">
        <f>IF(J709&lt;='CBSA Walk Groupings'!$B$2,'CBSA Walk Groupings'!$A$2,
IF(AND(J709&lt;='CBSA Walk Groupings'!$B$3,J709&gt;'CBSA Walk Groupings'!$B$2),'CBSA Walk Groupings'!$A$3,
IF(AND(J709&lt;='CBSA Walk Groupings'!$B$4,J709&gt;'CBSA Walk Groupings'!$B$3),'CBSA Walk Groupings'!$A$4,
IF(AND(J709&lt;='CBSA Walk Groupings'!$B$5,J709&gt;'CBSA Walk Groupings'!$B$4),'CBSA Walk Groupings'!$A$5,
IF(J709&gt;'CBSA Walk Groupings'!$B$5,'CBSA Walk Groupings'!$A$6,"")))))</f>
        <v>5</v>
      </c>
      <c r="M709" s="72">
        <v>0</v>
      </c>
      <c r="N709" s="72">
        <v>1</v>
      </c>
    </row>
    <row r="710" spans="1:14" x14ac:dyDescent="0.25">
      <c r="A710" t="str">
        <f t="shared" si="11"/>
        <v>Great Falls Planning and Community Development Department_2016</v>
      </c>
      <c r="B710" t="s">
        <v>276</v>
      </c>
      <c r="C710" s="49" t="s">
        <v>277</v>
      </c>
      <c r="D710">
        <v>2016</v>
      </c>
      <c r="E710" s="45">
        <v>66413.234032427164</v>
      </c>
      <c r="F710" s="50">
        <v>32053.771896483191</v>
      </c>
      <c r="G710" s="46">
        <v>137.86111585746698</v>
      </c>
      <c r="H710" s="46">
        <v>1010.6674316668756</v>
      </c>
      <c r="I710" s="47">
        <v>0.43009327046653301</v>
      </c>
      <c r="J710" s="47">
        <v>3.1530374488556272</v>
      </c>
      <c r="K710" s="48">
        <f>IF(I710&lt;='CBSA Bike Groupings'!$B$2,'CBSA Bike Groupings'!$A$2,
IF(AND(I710&lt;='CBSA Bike Groupings'!$B$3,I710&gt;'CBSA Bike Groupings'!$B$2),'CBSA Bike Groupings'!$A$3,
IF(AND(I710&lt;='CBSA Bike Groupings'!$B$4,I710&gt;'CBSA Bike Groupings'!$B$3),'CBSA Bike Groupings'!$A$4,
IF(AND(I710&lt;='CBSA Bike Groupings'!$B$5,I710&gt;'CBSA Bike Groupings'!$B$4),'CBSA Bike Groupings'!$A$5,
IF(I710&gt;'CBSA Bike Groupings'!$B$5,'CBSA Bike Groupings'!$A$6,"")))))</f>
        <v>3</v>
      </c>
      <c r="L710" s="48">
        <f>IF(J710&lt;='CBSA Walk Groupings'!$B$2,'CBSA Walk Groupings'!$A$2,
IF(AND(J710&lt;='CBSA Walk Groupings'!$B$3,J710&gt;'CBSA Walk Groupings'!$B$2),'CBSA Walk Groupings'!$A$3,
IF(AND(J710&lt;='CBSA Walk Groupings'!$B$4,J710&gt;'CBSA Walk Groupings'!$B$3),'CBSA Walk Groupings'!$A$4,
IF(AND(J710&lt;='CBSA Walk Groupings'!$B$5,J710&gt;'CBSA Walk Groupings'!$B$4),'CBSA Walk Groupings'!$A$5,
IF(J710&gt;'CBSA Walk Groupings'!$B$5,'CBSA Walk Groupings'!$A$6,"")))))</f>
        <v>4</v>
      </c>
      <c r="M710" s="72">
        <v>0</v>
      </c>
      <c r="N710" s="72">
        <v>1</v>
      </c>
    </row>
    <row r="711" spans="1:14" x14ac:dyDescent="0.25">
      <c r="A711" t="str">
        <f t="shared" si="11"/>
        <v>Great Falls Planning and Community Development Department_2017</v>
      </c>
      <c r="B711" t="s">
        <v>276</v>
      </c>
      <c r="C711" s="49" t="s">
        <v>277</v>
      </c>
      <c r="D711">
        <v>2017</v>
      </c>
      <c r="E711" s="45">
        <v>66264</v>
      </c>
      <c r="F711" s="50">
        <v>32043</v>
      </c>
      <c r="G711" s="46">
        <v>154</v>
      </c>
      <c r="H711" s="46">
        <v>1060</v>
      </c>
      <c r="I711" s="47">
        <f>(G711/$F711)*100</f>
        <v>0.48060418812221078</v>
      </c>
      <c r="J711" s="47">
        <f>(H711/$F711)*100</f>
        <v>3.3080548013606714</v>
      </c>
      <c r="K711" s="48">
        <f>IF(I711&lt;='CBSA Bike Groupings'!$B$2,'CBSA Bike Groupings'!$A$2,
IF(AND(I711&lt;='CBSA Bike Groupings'!$B$3,I711&gt;'CBSA Bike Groupings'!$B$2),'CBSA Bike Groupings'!$A$3,
IF(AND(I711&lt;='CBSA Bike Groupings'!$B$4,I711&gt;'CBSA Bike Groupings'!$B$3),'CBSA Bike Groupings'!$A$4,
IF(AND(I711&lt;='CBSA Bike Groupings'!$B$5,I711&gt;'CBSA Bike Groupings'!$B$4),'CBSA Bike Groupings'!$A$5,
IF(I711&gt;'CBSA Bike Groupings'!$B$5,'CBSA Bike Groupings'!$A$6,"")))))</f>
        <v>3</v>
      </c>
      <c r="L711" s="48">
        <f>IF(J711&lt;='CBSA Walk Groupings'!$B$2,'CBSA Walk Groupings'!$A$2,
IF(AND(J711&lt;='CBSA Walk Groupings'!$B$3,J711&gt;'CBSA Walk Groupings'!$B$2),'CBSA Walk Groupings'!$A$3,
IF(AND(J711&lt;='CBSA Walk Groupings'!$B$4,J711&gt;'CBSA Walk Groupings'!$B$3),'CBSA Walk Groupings'!$A$4,
IF(AND(J711&lt;='CBSA Walk Groupings'!$B$5,J711&gt;'CBSA Walk Groupings'!$B$4),'CBSA Walk Groupings'!$A$5,
IF(J711&gt;'CBSA Walk Groupings'!$B$5,'CBSA Walk Groupings'!$A$6,"")))))</f>
        <v>5</v>
      </c>
      <c r="M711" s="72">
        <v>0</v>
      </c>
      <c r="N711" s="72">
        <v>1</v>
      </c>
    </row>
    <row r="712" spans="1:14" x14ac:dyDescent="0.25">
      <c r="A712" t="str">
        <f t="shared" si="11"/>
        <v>Greater Bridgeport / Valley MPO_2013</v>
      </c>
      <c r="B712" t="s">
        <v>278</v>
      </c>
      <c r="C712" s="49" t="s">
        <v>178</v>
      </c>
      <c r="D712">
        <v>2013</v>
      </c>
      <c r="E712" s="45">
        <v>402703.14008532272</v>
      </c>
      <c r="F712" s="50">
        <v>185032.75982546122</v>
      </c>
      <c r="G712" s="46">
        <v>378.24724845412965</v>
      </c>
      <c r="H712" s="46">
        <v>4844.4079991393683</v>
      </c>
      <c r="I712" s="47">
        <v>0.20442177310165235</v>
      </c>
      <c r="J712" s="47">
        <v>2.6181352986946904</v>
      </c>
      <c r="K712" s="48">
        <f>IF(I712&lt;='CBSA Bike Groupings'!$B$2,'CBSA Bike Groupings'!$A$2,
IF(AND(I712&lt;='CBSA Bike Groupings'!$B$3,I712&gt;'CBSA Bike Groupings'!$B$2),'CBSA Bike Groupings'!$A$3,
IF(AND(I712&lt;='CBSA Bike Groupings'!$B$4,I712&gt;'CBSA Bike Groupings'!$B$3),'CBSA Bike Groupings'!$A$4,
IF(AND(I712&lt;='CBSA Bike Groupings'!$B$5,I712&gt;'CBSA Bike Groupings'!$B$4),'CBSA Bike Groupings'!$A$5,
IF(I712&gt;'CBSA Bike Groupings'!$B$5,'CBSA Bike Groupings'!$A$6,"")))))</f>
        <v>1</v>
      </c>
      <c r="L712" s="48">
        <f>IF(J712&lt;='CBSA Walk Groupings'!$B$2,'CBSA Walk Groupings'!$A$2,
IF(AND(J712&lt;='CBSA Walk Groupings'!$B$3,J712&gt;'CBSA Walk Groupings'!$B$2),'CBSA Walk Groupings'!$A$3,
IF(AND(J712&lt;='CBSA Walk Groupings'!$B$4,J712&gt;'CBSA Walk Groupings'!$B$3),'CBSA Walk Groupings'!$A$4,
IF(AND(J712&lt;='CBSA Walk Groupings'!$B$5,J712&gt;'CBSA Walk Groupings'!$B$4),'CBSA Walk Groupings'!$A$5,
IF(J712&gt;'CBSA Walk Groupings'!$B$5,'CBSA Walk Groupings'!$A$6,"")))))</f>
        <v>4</v>
      </c>
      <c r="M712" s="72">
        <v>0</v>
      </c>
      <c r="N712" s="72">
        <v>1</v>
      </c>
    </row>
    <row r="713" spans="1:14" x14ac:dyDescent="0.25">
      <c r="A713" t="str">
        <f t="shared" si="11"/>
        <v>Greater Bridgeport / Valley MPO_2014</v>
      </c>
      <c r="B713" t="s">
        <v>278</v>
      </c>
      <c r="C713" s="49" t="s">
        <v>178</v>
      </c>
      <c r="D713">
        <v>2014</v>
      </c>
      <c r="E713" s="45">
        <v>405611.84127627581</v>
      </c>
      <c r="F713" s="50">
        <v>187292.41394204041</v>
      </c>
      <c r="G713" s="46">
        <v>576.93643272905831</v>
      </c>
      <c r="H713" s="46">
        <v>4742.0323790505636</v>
      </c>
      <c r="I713" s="47">
        <v>0.30804047029240456</v>
      </c>
      <c r="J713" s="47">
        <v>2.5318870525733281</v>
      </c>
      <c r="K713" s="48">
        <f>IF(I713&lt;='CBSA Bike Groupings'!$B$2,'CBSA Bike Groupings'!$A$2,
IF(AND(I713&lt;='CBSA Bike Groupings'!$B$3,I713&gt;'CBSA Bike Groupings'!$B$2),'CBSA Bike Groupings'!$A$3,
IF(AND(I713&lt;='CBSA Bike Groupings'!$B$4,I713&gt;'CBSA Bike Groupings'!$B$3),'CBSA Bike Groupings'!$A$4,
IF(AND(I713&lt;='CBSA Bike Groupings'!$B$5,I713&gt;'CBSA Bike Groupings'!$B$4),'CBSA Bike Groupings'!$A$5,
IF(I713&gt;'CBSA Bike Groupings'!$B$5,'CBSA Bike Groupings'!$A$6,"")))))</f>
        <v>2</v>
      </c>
      <c r="L713" s="48">
        <f>IF(J713&lt;='CBSA Walk Groupings'!$B$2,'CBSA Walk Groupings'!$A$2,
IF(AND(J713&lt;='CBSA Walk Groupings'!$B$3,J713&gt;'CBSA Walk Groupings'!$B$2),'CBSA Walk Groupings'!$A$3,
IF(AND(J713&lt;='CBSA Walk Groupings'!$B$4,J713&gt;'CBSA Walk Groupings'!$B$3),'CBSA Walk Groupings'!$A$4,
IF(AND(J713&lt;='CBSA Walk Groupings'!$B$5,J713&gt;'CBSA Walk Groupings'!$B$4),'CBSA Walk Groupings'!$A$5,
IF(J713&gt;'CBSA Walk Groupings'!$B$5,'CBSA Walk Groupings'!$A$6,"")))))</f>
        <v>4</v>
      </c>
      <c r="M713" s="72">
        <v>0</v>
      </c>
      <c r="N713" s="72">
        <v>3</v>
      </c>
    </row>
    <row r="714" spans="1:14" x14ac:dyDescent="0.25">
      <c r="A714" t="str">
        <f t="shared" si="11"/>
        <v>Greater Bridgeport / Valley MPO_2015</v>
      </c>
      <c r="B714" t="s">
        <v>278</v>
      </c>
      <c r="C714" s="49" t="s">
        <v>178</v>
      </c>
      <c r="D714">
        <v>2015</v>
      </c>
      <c r="E714" s="45">
        <v>407267.46605846367</v>
      </c>
      <c r="F714" s="50">
        <v>190461.29531929991</v>
      </c>
      <c r="G714" s="46">
        <v>538.68007998099165</v>
      </c>
      <c r="H714" s="46">
        <v>4834.8766183718008</v>
      </c>
      <c r="I714" s="47">
        <v>0.28282915910968598</v>
      </c>
      <c r="J714" s="47">
        <v>2.5385087349460393</v>
      </c>
      <c r="K714" s="48">
        <f>IF(I714&lt;='CBSA Bike Groupings'!$B$2,'CBSA Bike Groupings'!$A$2,
IF(AND(I714&lt;='CBSA Bike Groupings'!$B$3,I714&gt;'CBSA Bike Groupings'!$B$2),'CBSA Bike Groupings'!$A$3,
IF(AND(I714&lt;='CBSA Bike Groupings'!$B$4,I714&gt;'CBSA Bike Groupings'!$B$3),'CBSA Bike Groupings'!$A$4,
IF(AND(I714&lt;='CBSA Bike Groupings'!$B$5,I714&gt;'CBSA Bike Groupings'!$B$4),'CBSA Bike Groupings'!$A$5,
IF(I714&gt;'CBSA Bike Groupings'!$B$5,'CBSA Bike Groupings'!$A$6,"")))))</f>
        <v>2</v>
      </c>
      <c r="L714" s="48">
        <f>IF(J714&lt;='CBSA Walk Groupings'!$B$2,'CBSA Walk Groupings'!$A$2,
IF(AND(J714&lt;='CBSA Walk Groupings'!$B$3,J714&gt;'CBSA Walk Groupings'!$B$2),'CBSA Walk Groupings'!$A$3,
IF(AND(J714&lt;='CBSA Walk Groupings'!$B$4,J714&gt;'CBSA Walk Groupings'!$B$3),'CBSA Walk Groupings'!$A$4,
IF(AND(J714&lt;='CBSA Walk Groupings'!$B$5,J714&gt;'CBSA Walk Groupings'!$B$4),'CBSA Walk Groupings'!$A$5,
IF(J714&gt;'CBSA Walk Groupings'!$B$5,'CBSA Walk Groupings'!$A$6,"")))))</f>
        <v>4</v>
      </c>
      <c r="M714" s="72">
        <v>0</v>
      </c>
      <c r="N714" s="72">
        <v>2</v>
      </c>
    </row>
    <row r="715" spans="1:14" x14ac:dyDescent="0.25">
      <c r="A715" t="str">
        <f t="shared" si="11"/>
        <v>Greater Bridgeport / Valley MPO_2016</v>
      </c>
      <c r="B715" t="s">
        <v>278</v>
      </c>
      <c r="C715" s="49" t="s">
        <v>178</v>
      </c>
      <c r="D715">
        <v>2016</v>
      </c>
      <c r="E715" s="45">
        <v>406888.55223849247</v>
      </c>
      <c r="F715" s="50">
        <v>192382.82148682181</v>
      </c>
      <c r="G715" s="46">
        <v>512.97395065919829</v>
      </c>
      <c r="H715" s="46">
        <v>4856.4126187718666</v>
      </c>
      <c r="I715" s="47">
        <v>0.26664228473971985</v>
      </c>
      <c r="J715" s="47">
        <v>2.5243483702127376</v>
      </c>
      <c r="K715" s="48">
        <f>IF(I715&lt;='CBSA Bike Groupings'!$B$2,'CBSA Bike Groupings'!$A$2,
IF(AND(I715&lt;='CBSA Bike Groupings'!$B$3,I715&gt;'CBSA Bike Groupings'!$B$2),'CBSA Bike Groupings'!$A$3,
IF(AND(I715&lt;='CBSA Bike Groupings'!$B$4,I715&gt;'CBSA Bike Groupings'!$B$3),'CBSA Bike Groupings'!$A$4,
IF(AND(I715&lt;='CBSA Bike Groupings'!$B$5,I715&gt;'CBSA Bike Groupings'!$B$4),'CBSA Bike Groupings'!$A$5,
IF(I715&gt;'CBSA Bike Groupings'!$B$5,'CBSA Bike Groupings'!$A$6,"")))))</f>
        <v>2</v>
      </c>
      <c r="L715" s="48">
        <f>IF(J715&lt;='CBSA Walk Groupings'!$B$2,'CBSA Walk Groupings'!$A$2,
IF(AND(J715&lt;='CBSA Walk Groupings'!$B$3,J715&gt;'CBSA Walk Groupings'!$B$2),'CBSA Walk Groupings'!$A$3,
IF(AND(J715&lt;='CBSA Walk Groupings'!$B$4,J715&gt;'CBSA Walk Groupings'!$B$3),'CBSA Walk Groupings'!$A$4,
IF(AND(J715&lt;='CBSA Walk Groupings'!$B$5,J715&gt;'CBSA Walk Groupings'!$B$4),'CBSA Walk Groupings'!$A$5,
IF(J715&gt;'CBSA Walk Groupings'!$B$5,'CBSA Walk Groupings'!$A$6,"")))))</f>
        <v>4</v>
      </c>
      <c r="M715" s="72">
        <v>0</v>
      </c>
      <c r="N715" s="72">
        <v>10</v>
      </c>
    </row>
    <row r="716" spans="1:14" x14ac:dyDescent="0.25">
      <c r="A716" t="str">
        <f t="shared" si="11"/>
        <v>Greater Bridgeport / Valley MPO_2017</v>
      </c>
      <c r="B716" t="s">
        <v>278</v>
      </c>
      <c r="C716" s="49" t="s">
        <v>178</v>
      </c>
      <c r="D716">
        <v>2017</v>
      </c>
      <c r="E716" s="45">
        <v>408269</v>
      </c>
      <c r="F716" s="50">
        <v>194156</v>
      </c>
      <c r="G716" s="46">
        <v>355</v>
      </c>
      <c r="H716" s="46">
        <v>4371</v>
      </c>
      <c r="I716" s="47">
        <f>(G716/$F716)*100</f>
        <v>0.18284266260120727</v>
      </c>
      <c r="J716" s="47">
        <f>(H716/$F716)*100</f>
        <v>2.2512824738869774</v>
      </c>
      <c r="K716" s="48">
        <f>IF(I716&lt;='CBSA Bike Groupings'!$B$2,'CBSA Bike Groupings'!$A$2,
IF(AND(I716&lt;='CBSA Bike Groupings'!$B$3,I716&gt;'CBSA Bike Groupings'!$B$2),'CBSA Bike Groupings'!$A$3,
IF(AND(I716&lt;='CBSA Bike Groupings'!$B$4,I716&gt;'CBSA Bike Groupings'!$B$3),'CBSA Bike Groupings'!$A$4,
IF(AND(I716&lt;='CBSA Bike Groupings'!$B$5,I716&gt;'CBSA Bike Groupings'!$B$4),'CBSA Bike Groupings'!$A$5,
IF(I716&gt;'CBSA Bike Groupings'!$B$5,'CBSA Bike Groupings'!$A$6,"")))))</f>
        <v>1</v>
      </c>
      <c r="L716" s="48">
        <f>IF(J716&lt;='CBSA Walk Groupings'!$B$2,'CBSA Walk Groupings'!$A$2,
IF(AND(J716&lt;='CBSA Walk Groupings'!$B$3,J716&gt;'CBSA Walk Groupings'!$B$2),'CBSA Walk Groupings'!$A$3,
IF(AND(J716&lt;='CBSA Walk Groupings'!$B$4,J716&gt;'CBSA Walk Groupings'!$B$3),'CBSA Walk Groupings'!$A$4,
IF(AND(J716&lt;='CBSA Walk Groupings'!$B$5,J716&gt;'CBSA Walk Groupings'!$B$4),'CBSA Walk Groupings'!$A$5,
IF(J716&gt;'CBSA Walk Groupings'!$B$5,'CBSA Walk Groupings'!$A$6,"")))))</f>
        <v>3</v>
      </c>
      <c r="M716" s="72">
        <v>0</v>
      </c>
      <c r="N716" s="72">
        <v>9</v>
      </c>
    </row>
    <row r="717" spans="1:14" x14ac:dyDescent="0.25">
      <c r="A717" t="str">
        <f t="shared" si="11"/>
        <v>Greater Buffalo-Niagara Regional Transportation Council_2013</v>
      </c>
      <c r="B717" t="s">
        <v>279</v>
      </c>
      <c r="C717" s="49" t="s">
        <v>97</v>
      </c>
      <c r="D717">
        <v>2013</v>
      </c>
      <c r="E717" s="45">
        <v>1120745.9254799965</v>
      </c>
      <c r="F717" s="50">
        <v>516186.45558586298</v>
      </c>
      <c r="G717" s="46">
        <v>2061.7453898485142</v>
      </c>
      <c r="H717" s="46">
        <v>15130.209276794172</v>
      </c>
      <c r="I717" s="47">
        <v>0.39941873087477031</v>
      </c>
      <c r="J717" s="47">
        <v>2.9311519341633319</v>
      </c>
      <c r="K717" s="48">
        <f>IF(I717&lt;='CBSA Bike Groupings'!$B$2,'CBSA Bike Groupings'!$A$2,
IF(AND(I717&lt;='CBSA Bike Groupings'!$B$3,I717&gt;'CBSA Bike Groupings'!$B$2),'CBSA Bike Groupings'!$A$3,
IF(AND(I717&lt;='CBSA Bike Groupings'!$B$4,I717&gt;'CBSA Bike Groupings'!$B$3),'CBSA Bike Groupings'!$A$4,
IF(AND(I717&lt;='CBSA Bike Groupings'!$B$5,I717&gt;'CBSA Bike Groupings'!$B$4),'CBSA Bike Groupings'!$A$5,
IF(I717&gt;'CBSA Bike Groupings'!$B$5,'CBSA Bike Groupings'!$A$6,"")))))</f>
        <v>3</v>
      </c>
      <c r="L717" s="48">
        <f>IF(J717&lt;='CBSA Walk Groupings'!$B$2,'CBSA Walk Groupings'!$A$2,
IF(AND(J717&lt;='CBSA Walk Groupings'!$B$3,J717&gt;'CBSA Walk Groupings'!$B$2),'CBSA Walk Groupings'!$A$3,
IF(AND(J717&lt;='CBSA Walk Groupings'!$B$4,J717&gt;'CBSA Walk Groupings'!$B$3),'CBSA Walk Groupings'!$A$4,
IF(AND(J717&lt;='CBSA Walk Groupings'!$B$5,J717&gt;'CBSA Walk Groupings'!$B$4),'CBSA Walk Groupings'!$A$5,
IF(J717&gt;'CBSA Walk Groupings'!$B$5,'CBSA Walk Groupings'!$A$6,"")))))</f>
        <v>4</v>
      </c>
      <c r="M717" s="72">
        <v>4</v>
      </c>
      <c r="N717" s="72">
        <v>9</v>
      </c>
    </row>
    <row r="718" spans="1:14" x14ac:dyDescent="0.25">
      <c r="A718" t="str">
        <f t="shared" si="11"/>
        <v>Greater Buffalo-Niagara Regional Transportation Council_2014</v>
      </c>
      <c r="B718" t="s">
        <v>279</v>
      </c>
      <c r="C718" s="49" t="s">
        <v>97</v>
      </c>
      <c r="D718">
        <v>2014</v>
      </c>
      <c r="E718" s="45">
        <v>1121548.1532176828</v>
      </c>
      <c r="F718" s="50">
        <v>519553.25881837215</v>
      </c>
      <c r="G718" s="46">
        <v>2098.949737440882</v>
      </c>
      <c r="H718" s="46">
        <v>15050.063919837685</v>
      </c>
      <c r="I718" s="47">
        <v>0.40399125629864308</v>
      </c>
      <c r="J718" s="47">
        <v>2.8967316948538198</v>
      </c>
      <c r="K718" s="48">
        <f>IF(I718&lt;='CBSA Bike Groupings'!$B$2,'CBSA Bike Groupings'!$A$2,
IF(AND(I718&lt;='CBSA Bike Groupings'!$B$3,I718&gt;'CBSA Bike Groupings'!$B$2),'CBSA Bike Groupings'!$A$3,
IF(AND(I718&lt;='CBSA Bike Groupings'!$B$4,I718&gt;'CBSA Bike Groupings'!$B$3),'CBSA Bike Groupings'!$A$4,
IF(AND(I718&lt;='CBSA Bike Groupings'!$B$5,I718&gt;'CBSA Bike Groupings'!$B$4),'CBSA Bike Groupings'!$A$5,
IF(I718&gt;'CBSA Bike Groupings'!$B$5,'CBSA Bike Groupings'!$A$6,"")))))</f>
        <v>3</v>
      </c>
      <c r="L718" s="48">
        <f>IF(J718&lt;='CBSA Walk Groupings'!$B$2,'CBSA Walk Groupings'!$A$2,
IF(AND(J718&lt;='CBSA Walk Groupings'!$B$3,J718&gt;'CBSA Walk Groupings'!$B$2),'CBSA Walk Groupings'!$A$3,
IF(AND(J718&lt;='CBSA Walk Groupings'!$B$4,J718&gt;'CBSA Walk Groupings'!$B$3),'CBSA Walk Groupings'!$A$4,
IF(AND(J718&lt;='CBSA Walk Groupings'!$B$5,J718&gt;'CBSA Walk Groupings'!$B$4),'CBSA Walk Groupings'!$A$5,
IF(J718&gt;'CBSA Walk Groupings'!$B$5,'CBSA Walk Groupings'!$A$6,"")))))</f>
        <v>4</v>
      </c>
      <c r="M718" s="72">
        <v>1</v>
      </c>
      <c r="N718" s="72">
        <v>17</v>
      </c>
    </row>
    <row r="719" spans="1:14" x14ac:dyDescent="0.25">
      <c r="A719" t="str">
        <f t="shared" si="11"/>
        <v>Greater Buffalo-Niagara Regional Transportation Council_2015</v>
      </c>
      <c r="B719" t="s">
        <v>279</v>
      </c>
      <c r="C719" s="49" t="s">
        <v>97</v>
      </c>
      <c r="D719">
        <v>2015</v>
      </c>
      <c r="E719" s="45">
        <v>1121416.9156609511</v>
      </c>
      <c r="F719" s="50">
        <v>524575.0823321254</v>
      </c>
      <c r="G719" s="46">
        <v>2199.1570001776117</v>
      </c>
      <c r="H719" s="46">
        <v>14494.424793307804</v>
      </c>
      <c r="I719" s="47">
        <v>0.41922635562496174</v>
      </c>
      <c r="J719" s="47">
        <v>2.7630791628281948</v>
      </c>
      <c r="K719" s="48">
        <f>IF(I719&lt;='CBSA Bike Groupings'!$B$2,'CBSA Bike Groupings'!$A$2,
IF(AND(I719&lt;='CBSA Bike Groupings'!$B$3,I719&gt;'CBSA Bike Groupings'!$B$2),'CBSA Bike Groupings'!$A$3,
IF(AND(I719&lt;='CBSA Bike Groupings'!$B$4,I719&gt;'CBSA Bike Groupings'!$B$3),'CBSA Bike Groupings'!$A$4,
IF(AND(I719&lt;='CBSA Bike Groupings'!$B$5,I719&gt;'CBSA Bike Groupings'!$B$4),'CBSA Bike Groupings'!$A$5,
IF(I719&gt;'CBSA Bike Groupings'!$B$5,'CBSA Bike Groupings'!$A$6,"")))))</f>
        <v>3</v>
      </c>
      <c r="L719" s="48">
        <f>IF(J719&lt;='CBSA Walk Groupings'!$B$2,'CBSA Walk Groupings'!$A$2,
IF(AND(J719&lt;='CBSA Walk Groupings'!$B$3,J719&gt;'CBSA Walk Groupings'!$B$2),'CBSA Walk Groupings'!$A$3,
IF(AND(J719&lt;='CBSA Walk Groupings'!$B$4,J719&gt;'CBSA Walk Groupings'!$B$3),'CBSA Walk Groupings'!$A$4,
IF(AND(J719&lt;='CBSA Walk Groupings'!$B$5,J719&gt;'CBSA Walk Groupings'!$B$4),'CBSA Walk Groupings'!$A$5,
IF(J719&gt;'CBSA Walk Groupings'!$B$5,'CBSA Walk Groupings'!$A$6,"")))))</f>
        <v>4</v>
      </c>
      <c r="M719" s="72">
        <v>2</v>
      </c>
      <c r="N719" s="72">
        <v>11</v>
      </c>
    </row>
    <row r="720" spans="1:14" x14ac:dyDescent="0.25">
      <c r="A720" t="str">
        <f t="shared" si="11"/>
        <v>Greater Buffalo-Niagara Regional Transportation Council_2016</v>
      </c>
      <c r="B720" t="s">
        <v>279</v>
      </c>
      <c r="C720" s="49" t="s">
        <v>97</v>
      </c>
      <c r="D720">
        <v>2016</v>
      </c>
      <c r="E720" s="45">
        <v>1121272.6858528201</v>
      </c>
      <c r="F720" s="50">
        <v>526871.32404178218</v>
      </c>
      <c r="G720" s="46">
        <v>2268.630008933188</v>
      </c>
      <c r="H720" s="46">
        <v>13869.588129911917</v>
      </c>
      <c r="I720" s="47">
        <v>0.43058521225445934</v>
      </c>
      <c r="J720" s="47">
        <v>2.6324431596531577</v>
      </c>
      <c r="K720" s="48">
        <f>IF(I720&lt;='CBSA Bike Groupings'!$B$2,'CBSA Bike Groupings'!$A$2,
IF(AND(I720&lt;='CBSA Bike Groupings'!$B$3,I720&gt;'CBSA Bike Groupings'!$B$2),'CBSA Bike Groupings'!$A$3,
IF(AND(I720&lt;='CBSA Bike Groupings'!$B$4,I720&gt;'CBSA Bike Groupings'!$B$3),'CBSA Bike Groupings'!$A$4,
IF(AND(I720&lt;='CBSA Bike Groupings'!$B$5,I720&gt;'CBSA Bike Groupings'!$B$4),'CBSA Bike Groupings'!$A$5,
IF(I720&gt;'CBSA Bike Groupings'!$B$5,'CBSA Bike Groupings'!$A$6,"")))))</f>
        <v>3</v>
      </c>
      <c r="L720" s="48">
        <f>IF(J720&lt;='CBSA Walk Groupings'!$B$2,'CBSA Walk Groupings'!$A$2,
IF(AND(J720&lt;='CBSA Walk Groupings'!$B$3,J720&gt;'CBSA Walk Groupings'!$B$2),'CBSA Walk Groupings'!$A$3,
IF(AND(J720&lt;='CBSA Walk Groupings'!$B$4,J720&gt;'CBSA Walk Groupings'!$B$3),'CBSA Walk Groupings'!$A$4,
IF(AND(J720&lt;='CBSA Walk Groupings'!$B$5,J720&gt;'CBSA Walk Groupings'!$B$4),'CBSA Walk Groupings'!$A$5,
IF(J720&gt;'CBSA Walk Groupings'!$B$5,'CBSA Walk Groupings'!$A$6,"")))))</f>
        <v>4</v>
      </c>
      <c r="M720" s="72">
        <v>1</v>
      </c>
      <c r="N720" s="72">
        <v>12</v>
      </c>
    </row>
    <row r="721" spans="1:14" x14ac:dyDescent="0.25">
      <c r="A721" t="str">
        <f t="shared" si="11"/>
        <v>Greater Buffalo-Niagara Regional Transportation Council_2017</v>
      </c>
      <c r="B721" t="s">
        <v>279</v>
      </c>
      <c r="C721" s="49" t="s">
        <v>97</v>
      </c>
      <c r="D721">
        <v>2017</v>
      </c>
      <c r="E721" s="45">
        <v>1122286</v>
      </c>
      <c r="F721" s="50">
        <v>531545</v>
      </c>
      <c r="G721" s="46">
        <v>2198</v>
      </c>
      <c r="H721" s="46">
        <v>13520</v>
      </c>
      <c r="I721" s="47">
        <f>(G721/$F721)*100</f>
        <v>0.41351155593599792</v>
      </c>
      <c r="J721" s="47">
        <f>(H721/$F721)*100</f>
        <v>2.5435287699065929</v>
      </c>
      <c r="K721" s="48">
        <f>IF(I721&lt;='CBSA Bike Groupings'!$B$2,'CBSA Bike Groupings'!$A$2,
IF(AND(I721&lt;='CBSA Bike Groupings'!$B$3,I721&gt;'CBSA Bike Groupings'!$B$2),'CBSA Bike Groupings'!$A$3,
IF(AND(I721&lt;='CBSA Bike Groupings'!$B$4,I721&gt;'CBSA Bike Groupings'!$B$3),'CBSA Bike Groupings'!$A$4,
IF(AND(I721&lt;='CBSA Bike Groupings'!$B$5,I721&gt;'CBSA Bike Groupings'!$B$4),'CBSA Bike Groupings'!$A$5,
IF(I721&gt;'CBSA Bike Groupings'!$B$5,'CBSA Bike Groupings'!$A$6,"")))))</f>
        <v>3</v>
      </c>
      <c r="L721" s="48">
        <f>IF(J721&lt;='CBSA Walk Groupings'!$B$2,'CBSA Walk Groupings'!$A$2,
IF(AND(J721&lt;='CBSA Walk Groupings'!$B$3,J721&gt;'CBSA Walk Groupings'!$B$2),'CBSA Walk Groupings'!$A$3,
IF(AND(J721&lt;='CBSA Walk Groupings'!$B$4,J721&gt;'CBSA Walk Groupings'!$B$3),'CBSA Walk Groupings'!$A$4,
IF(AND(J721&lt;='CBSA Walk Groupings'!$B$5,J721&gt;'CBSA Walk Groupings'!$B$4),'CBSA Walk Groupings'!$A$5,
IF(J721&gt;'CBSA Walk Groupings'!$B$5,'CBSA Walk Groupings'!$A$6,"")))))</f>
        <v>4</v>
      </c>
      <c r="M721" s="72">
        <v>2</v>
      </c>
      <c r="N721" s="72">
        <v>15</v>
      </c>
    </row>
    <row r="722" spans="1:14" x14ac:dyDescent="0.25">
      <c r="A722" t="str">
        <f t="shared" si="11"/>
        <v>Greater Dalton MPO_2013</v>
      </c>
      <c r="B722" t="s">
        <v>280</v>
      </c>
      <c r="C722" s="49" t="s">
        <v>123</v>
      </c>
      <c r="D722">
        <v>2013</v>
      </c>
      <c r="E722" s="45">
        <v>102364.88914864883</v>
      </c>
      <c r="F722" s="50">
        <v>42843.455310602702</v>
      </c>
      <c r="G722" s="46">
        <v>35.99999641558</v>
      </c>
      <c r="H722" s="46">
        <v>335.45683094355286</v>
      </c>
      <c r="I722" s="47">
        <v>8.4026827795728426E-2</v>
      </c>
      <c r="J722" s="47">
        <v>0.78298267147592915</v>
      </c>
      <c r="K722" s="48">
        <f>IF(I722&lt;='CBSA Bike Groupings'!$B$2,'CBSA Bike Groupings'!$A$2,
IF(AND(I722&lt;='CBSA Bike Groupings'!$B$3,I722&gt;'CBSA Bike Groupings'!$B$2),'CBSA Bike Groupings'!$A$3,
IF(AND(I722&lt;='CBSA Bike Groupings'!$B$4,I722&gt;'CBSA Bike Groupings'!$B$3),'CBSA Bike Groupings'!$A$4,
IF(AND(I722&lt;='CBSA Bike Groupings'!$B$5,I722&gt;'CBSA Bike Groupings'!$B$4),'CBSA Bike Groupings'!$A$5,
IF(I722&gt;'CBSA Bike Groupings'!$B$5,'CBSA Bike Groupings'!$A$6,"")))))</f>
        <v>1</v>
      </c>
      <c r="L722" s="48">
        <f>IF(J722&lt;='CBSA Walk Groupings'!$B$2,'CBSA Walk Groupings'!$A$2,
IF(AND(J722&lt;='CBSA Walk Groupings'!$B$3,J722&gt;'CBSA Walk Groupings'!$B$2),'CBSA Walk Groupings'!$A$3,
IF(AND(J722&lt;='CBSA Walk Groupings'!$B$4,J722&gt;'CBSA Walk Groupings'!$B$3),'CBSA Walk Groupings'!$A$4,
IF(AND(J722&lt;='CBSA Walk Groupings'!$B$5,J722&gt;'CBSA Walk Groupings'!$B$4),'CBSA Walk Groupings'!$A$5,
IF(J722&gt;'CBSA Walk Groupings'!$B$5,'CBSA Walk Groupings'!$A$6,"")))))</f>
        <v>1</v>
      </c>
      <c r="M722" s="72">
        <v>1</v>
      </c>
      <c r="N722" s="72">
        <v>1</v>
      </c>
    </row>
    <row r="723" spans="1:14" x14ac:dyDescent="0.25">
      <c r="A723" t="str">
        <f t="shared" si="11"/>
        <v>Greater Dalton MPO_2014</v>
      </c>
      <c r="B723" t="s">
        <v>280</v>
      </c>
      <c r="C723" s="49" t="s">
        <v>123</v>
      </c>
      <c r="D723">
        <v>2014</v>
      </c>
      <c r="E723" s="45">
        <v>102943.55780317713</v>
      </c>
      <c r="F723" s="50">
        <v>43833.394452351306</v>
      </c>
      <c r="G723" s="46">
        <v>103.9998831648</v>
      </c>
      <c r="H723" s="46">
        <v>392.52090080670558</v>
      </c>
      <c r="I723" s="47">
        <v>0.23726176004427885</v>
      </c>
      <c r="J723" s="47">
        <v>0.89548369618828383</v>
      </c>
      <c r="K723" s="48">
        <f>IF(I723&lt;='CBSA Bike Groupings'!$B$2,'CBSA Bike Groupings'!$A$2,
IF(AND(I723&lt;='CBSA Bike Groupings'!$B$3,I723&gt;'CBSA Bike Groupings'!$B$2),'CBSA Bike Groupings'!$A$3,
IF(AND(I723&lt;='CBSA Bike Groupings'!$B$4,I723&gt;'CBSA Bike Groupings'!$B$3),'CBSA Bike Groupings'!$A$4,
IF(AND(I723&lt;='CBSA Bike Groupings'!$B$5,I723&gt;'CBSA Bike Groupings'!$B$4),'CBSA Bike Groupings'!$A$5,
IF(I723&gt;'CBSA Bike Groupings'!$B$5,'CBSA Bike Groupings'!$A$6,"")))))</f>
        <v>1</v>
      </c>
      <c r="L723" s="48">
        <f>IF(J723&lt;='CBSA Walk Groupings'!$B$2,'CBSA Walk Groupings'!$A$2,
IF(AND(J723&lt;='CBSA Walk Groupings'!$B$3,J723&gt;'CBSA Walk Groupings'!$B$2),'CBSA Walk Groupings'!$A$3,
IF(AND(J723&lt;='CBSA Walk Groupings'!$B$4,J723&gt;'CBSA Walk Groupings'!$B$3),'CBSA Walk Groupings'!$A$4,
IF(AND(J723&lt;='CBSA Walk Groupings'!$B$5,J723&gt;'CBSA Walk Groupings'!$B$4),'CBSA Walk Groupings'!$A$5,
IF(J723&gt;'CBSA Walk Groupings'!$B$5,'CBSA Walk Groupings'!$A$6,"")))))</f>
        <v>1</v>
      </c>
      <c r="M723" s="72">
        <v>0</v>
      </c>
      <c r="N723" s="72">
        <v>1</v>
      </c>
    </row>
    <row r="724" spans="1:14" x14ac:dyDescent="0.25">
      <c r="A724" t="str">
        <f t="shared" si="11"/>
        <v>Greater Dalton MPO_2015</v>
      </c>
      <c r="B724" t="s">
        <v>280</v>
      </c>
      <c r="C724" s="49" t="s">
        <v>123</v>
      </c>
      <c r="D724">
        <v>2015</v>
      </c>
      <c r="E724" s="45">
        <v>103265.9995814189</v>
      </c>
      <c r="F724" s="50">
        <v>44589.099459101279</v>
      </c>
      <c r="G724" s="46">
        <v>100.99990419407</v>
      </c>
      <c r="H724" s="46">
        <v>554.68498755047983</v>
      </c>
      <c r="I724" s="47">
        <v>0.22651254548594491</v>
      </c>
      <c r="J724" s="47">
        <v>1.2439923530172587</v>
      </c>
      <c r="K724" s="48">
        <f>IF(I724&lt;='CBSA Bike Groupings'!$B$2,'CBSA Bike Groupings'!$A$2,
IF(AND(I724&lt;='CBSA Bike Groupings'!$B$3,I724&gt;'CBSA Bike Groupings'!$B$2),'CBSA Bike Groupings'!$A$3,
IF(AND(I724&lt;='CBSA Bike Groupings'!$B$4,I724&gt;'CBSA Bike Groupings'!$B$3),'CBSA Bike Groupings'!$A$4,
IF(AND(I724&lt;='CBSA Bike Groupings'!$B$5,I724&gt;'CBSA Bike Groupings'!$B$4),'CBSA Bike Groupings'!$A$5,
IF(I724&gt;'CBSA Bike Groupings'!$B$5,'CBSA Bike Groupings'!$A$6,"")))))</f>
        <v>1</v>
      </c>
      <c r="L724" s="48">
        <f>IF(J724&lt;='CBSA Walk Groupings'!$B$2,'CBSA Walk Groupings'!$A$2,
IF(AND(J724&lt;='CBSA Walk Groupings'!$B$3,J724&gt;'CBSA Walk Groupings'!$B$2),'CBSA Walk Groupings'!$A$3,
IF(AND(J724&lt;='CBSA Walk Groupings'!$B$4,J724&gt;'CBSA Walk Groupings'!$B$3),'CBSA Walk Groupings'!$A$4,
IF(AND(J724&lt;='CBSA Walk Groupings'!$B$5,J724&gt;'CBSA Walk Groupings'!$B$4),'CBSA Walk Groupings'!$A$5,
IF(J724&gt;'CBSA Walk Groupings'!$B$5,'CBSA Walk Groupings'!$A$6,"")))))</f>
        <v>1</v>
      </c>
      <c r="M724" s="72">
        <v>0</v>
      </c>
      <c r="N724" s="72">
        <v>0</v>
      </c>
    </row>
    <row r="725" spans="1:14" x14ac:dyDescent="0.25">
      <c r="A725" t="str">
        <f t="shared" si="11"/>
        <v>Greater Dalton MPO_2016</v>
      </c>
      <c r="B725" t="s">
        <v>280</v>
      </c>
      <c r="C725" s="49" t="s">
        <v>123</v>
      </c>
      <c r="D725">
        <v>2016</v>
      </c>
      <c r="E725" s="45">
        <v>103452.02187255997</v>
      </c>
      <c r="F725" s="50">
        <v>44898.361853667382</v>
      </c>
      <c r="G725" s="46">
        <v>118.99991354099001</v>
      </c>
      <c r="H725" s="46">
        <v>493.69538343276008</v>
      </c>
      <c r="I725" s="47">
        <v>0.2650428849249204</v>
      </c>
      <c r="J725" s="47">
        <v>1.0995844014127079</v>
      </c>
      <c r="K725" s="48">
        <f>IF(I725&lt;='CBSA Bike Groupings'!$B$2,'CBSA Bike Groupings'!$A$2,
IF(AND(I725&lt;='CBSA Bike Groupings'!$B$3,I725&gt;'CBSA Bike Groupings'!$B$2),'CBSA Bike Groupings'!$A$3,
IF(AND(I725&lt;='CBSA Bike Groupings'!$B$4,I725&gt;'CBSA Bike Groupings'!$B$3),'CBSA Bike Groupings'!$A$4,
IF(AND(I725&lt;='CBSA Bike Groupings'!$B$5,I725&gt;'CBSA Bike Groupings'!$B$4),'CBSA Bike Groupings'!$A$5,
IF(I725&gt;'CBSA Bike Groupings'!$B$5,'CBSA Bike Groupings'!$A$6,"")))))</f>
        <v>2</v>
      </c>
      <c r="L725" s="48">
        <f>IF(J725&lt;='CBSA Walk Groupings'!$B$2,'CBSA Walk Groupings'!$A$2,
IF(AND(J725&lt;='CBSA Walk Groupings'!$B$3,J725&gt;'CBSA Walk Groupings'!$B$2),'CBSA Walk Groupings'!$A$3,
IF(AND(J725&lt;='CBSA Walk Groupings'!$B$4,J725&gt;'CBSA Walk Groupings'!$B$3),'CBSA Walk Groupings'!$A$4,
IF(AND(J725&lt;='CBSA Walk Groupings'!$B$5,J725&gt;'CBSA Walk Groupings'!$B$4),'CBSA Walk Groupings'!$A$5,
IF(J725&gt;'CBSA Walk Groupings'!$B$5,'CBSA Walk Groupings'!$A$6,"")))))</f>
        <v>1</v>
      </c>
      <c r="M725" s="72">
        <v>0</v>
      </c>
      <c r="N725" s="72">
        <v>2</v>
      </c>
    </row>
    <row r="726" spans="1:14" x14ac:dyDescent="0.25">
      <c r="A726" t="str">
        <f t="shared" si="11"/>
        <v>Greater Dalton MPO_2017</v>
      </c>
      <c r="B726" t="s">
        <v>280</v>
      </c>
      <c r="C726" s="49" t="s">
        <v>123</v>
      </c>
      <c r="D726">
        <v>2017</v>
      </c>
      <c r="E726" s="45">
        <v>103760</v>
      </c>
      <c r="F726" s="50">
        <v>45768</v>
      </c>
      <c r="G726" s="46">
        <v>135</v>
      </c>
      <c r="H726" s="46">
        <v>491</v>
      </c>
      <c r="I726" s="47">
        <f>(G726/$F726)*100</f>
        <v>0.29496591504981645</v>
      </c>
      <c r="J726" s="47">
        <f>(H726/$F726)*100</f>
        <v>1.0728019576997028</v>
      </c>
      <c r="K726" s="48">
        <f>IF(I726&lt;='CBSA Bike Groupings'!$B$2,'CBSA Bike Groupings'!$A$2,
IF(AND(I726&lt;='CBSA Bike Groupings'!$B$3,I726&gt;'CBSA Bike Groupings'!$B$2),'CBSA Bike Groupings'!$A$3,
IF(AND(I726&lt;='CBSA Bike Groupings'!$B$4,I726&gt;'CBSA Bike Groupings'!$B$3),'CBSA Bike Groupings'!$A$4,
IF(AND(I726&lt;='CBSA Bike Groupings'!$B$5,I726&gt;'CBSA Bike Groupings'!$B$4),'CBSA Bike Groupings'!$A$5,
IF(I726&gt;'CBSA Bike Groupings'!$B$5,'CBSA Bike Groupings'!$A$6,"")))))</f>
        <v>2</v>
      </c>
      <c r="L726" s="48">
        <f>IF(J726&lt;='CBSA Walk Groupings'!$B$2,'CBSA Walk Groupings'!$A$2,
IF(AND(J726&lt;='CBSA Walk Groupings'!$B$3,J726&gt;'CBSA Walk Groupings'!$B$2),'CBSA Walk Groupings'!$A$3,
IF(AND(J726&lt;='CBSA Walk Groupings'!$B$4,J726&gt;'CBSA Walk Groupings'!$B$3),'CBSA Walk Groupings'!$A$4,
IF(AND(J726&lt;='CBSA Walk Groupings'!$B$5,J726&gt;'CBSA Walk Groupings'!$B$4),'CBSA Walk Groupings'!$A$5,
IF(J726&gt;'CBSA Walk Groupings'!$B$5,'CBSA Walk Groupings'!$A$6,"")))))</f>
        <v>1</v>
      </c>
      <c r="M726" s="72">
        <v>1</v>
      </c>
      <c r="N726" s="72">
        <v>2</v>
      </c>
    </row>
    <row r="727" spans="1:14" x14ac:dyDescent="0.25">
      <c r="A727" t="str">
        <f t="shared" si="11"/>
        <v>Greater Hickory MPO_2013</v>
      </c>
      <c r="B727" t="s">
        <v>281</v>
      </c>
      <c r="C727" s="49" t="s">
        <v>164</v>
      </c>
      <c r="D727">
        <v>2013</v>
      </c>
      <c r="E727" s="45">
        <v>365039.60247986979</v>
      </c>
      <c r="F727" s="50">
        <v>152237.69299585558</v>
      </c>
      <c r="G727" s="46">
        <v>173.32355888666277</v>
      </c>
      <c r="H727" s="46">
        <v>1609.651546952487</v>
      </c>
      <c r="I727" s="47">
        <v>0.11385062100972669</v>
      </c>
      <c r="J727" s="47">
        <v>1.0573278636035999</v>
      </c>
      <c r="K727" s="48">
        <f>IF(I727&lt;='CBSA Bike Groupings'!$B$2,'CBSA Bike Groupings'!$A$2,
IF(AND(I727&lt;='CBSA Bike Groupings'!$B$3,I727&gt;'CBSA Bike Groupings'!$B$2),'CBSA Bike Groupings'!$A$3,
IF(AND(I727&lt;='CBSA Bike Groupings'!$B$4,I727&gt;'CBSA Bike Groupings'!$B$3),'CBSA Bike Groupings'!$A$4,
IF(AND(I727&lt;='CBSA Bike Groupings'!$B$5,I727&gt;'CBSA Bike Groupings'!$B$4),'CBSA Bike Groupings'!$A$5,
IF(I727&gt;'CBSA Bike Groupings'!$B$5,'CBSA Bike Groupings'!$A$6,"")))))</f>
        <v>1</v>
      </c>
      <c r="L727" s="48">
        <f>IF(J727&lt;='CBSA Walk Groupings'!$B$2,'CBSA Walk Groupings'!$A$2,
IF(AND(J727&lt;='CBSA Walk Groupings'!$B$3,J727&gt;'CBSA Walk Groupings'!$B$2),'CBSA Walk Groupings'!$A$3,
IF(AND(J727&lt;='CBSA Walk Groupings'!$B$4,J727&gt;'CBSA Walk Groupings'!$B$3),'CBSA Walk Groupings'!$A$4,
IF(AND(J727&lt;='CBSA Walk Groupings'!$B$5,J727&gt;'CBSA Walk Groupings'!$B$4),'CBSA Walk Groupings'!$A$5,
IF(J727&gt;'CBSA Walk Groupings'!$B$5,'CBSA Walk Groupings'!$A$6,"")))))</f>
        <v>1</v>
      </c>
      <c r="M727" s="72">
        <v>0</v>
      </c>
      <c r="N727" s="72">
        <v>5</v>
      </c>
    </row>
    <row r="728" spans="1:14" x14ac:dyDescent="0.25">
      <c r="A728" t="str">
        <f t="shared" si="11"/>
        <v>Greater Hickory MPO_2014</v>
      </c>
      <c r="B728" t="s">
        <v>281</v>
      </c>
      <c r="C728" s="49" t="s">
        <v>164</v>
      </c>
      <c r="D728">
        <v>2014</v>
      </c>
      <c r="E728" s="45">
        <v>364481.39335357735</v>
      </c>
      <c r="F728" s="50">
        <v>153411.95465356915</v>
      </c>
      <c r="G728" s="46">
        <v>168.28882461723074</v>
      </c>
      <c r="H728" s="46">
        <v>1562.3100104518155</v>
      </c>
      <c r="I728" s="47">
        <v>0.10969733421183255</v>
      </c>
      <c r="J728" s="47">
        <v>1.0183756630829606</v>
      </c>
      <c r="K728" s="48">
        <f>IF(I728&lt;='CBSA Bike Groupings'!$B$2,'CBSA Bike Groupings'!$A$2,
IF(AND(I728&lt;='CBSA Bike Groupings'!$B$3,I728&gt;'CBSA Bike Groupings'!$B$2),'CBSA Bike Groupings'!$A$3,
IF(AND(I728&lt;='CBSA Bike Groupings'!$B$4,I728&gt;'CBSA Bike Groupings'!$B$3),'CBSA Bike Groupings'!$A$4,
IF(AND(I728&lt;='CBSA Bike Groupings'!$B$5,I728&gt;'CBSA Bike Groupings'!$B$4),'CBSA Bike Groupings'!$A$5,
IF(I728&gt;'CBSA Bike Groupings'!$B$5,'CBSA Bike Groupings'!$A$6,"")))))</f>
        <v>1</v>
      </c>
      <c r="L728" s="48">
        <f>IF(J728&lt;='CBSA Walk Groupings'!$B$2,'CBSA Walk Groupings'!$A$2,
IF(AND(J728&lt;='CBSA Walk Groupings'!$B$3,J728&gt;'CBSA Walk Groupings'!$B$2),'CBSA Walk Groupings'!$A$3,
IF(AND(J728&lt;='CBSA Walk Groupings'!$B$4,J728&gt;'CBSA Walk Groupings'!$B$3),'CBSA Walk Groupings'!$A$4,
IF(AND(J728&lt;='CBSA Walk Groupings'!$B$5,J728&gt;'CBSA Walk Groupings'!$B$4),'CBSA Walk Groupings'!$A$5,
IF(J728&gt;'CBSA Walk Groupings'!$B$5,'CBSA Walk Groupings'!$A$6,"")))))</f>
        <v>1</v>
      </c>
      <c r="M728" s="72">
        <v>0</v>
      </c>
      <c r="N728" s="72">
        <v>11</v>
      </c>
    </row>
    <row r="729" spans="1:14" x14ac:dyDescent="0.25">
      <c r="A729" t="str">
        <f t="shared" si="11"/>
        <v>Greater Hickory MPO_2015</v>
      </c>
      <c r="B729" t="s">
        <v>281</v>
      </c>
      <c r="C729" s="49" t="s">
        <v>164</v>
      </c>
      <c r="D729">
        <v>2015</v>
      </c>
      <c r="E729" s="45">
        <v>363604.46067004232</v>
      </c>
      <c r="F729" s="50">
        <v>153558.46378566406</v>
      </c>
      <c r="G729" s="46">
        <v>121.26752385902863</v>
      </c>
      <c r="H729" s="46">
        <v>1462.0681322553355</v>
      </c>
      <c r="I729" s="47">
        <v>7.8971566183608788E-2</v>
      </c>
      <c r="J729" s="47">
        <v>0.95212474533222813</v>
      </c>
      <c r="K729" s="48">
        <f>IF(I729&lt;='CBSA Bike Groupings'!$B$2,'CBSA Bike Groupings'!$A$2,
IF(AND(I729&lt;='CBSA Bike Groupings'!$B$3,I729&gt;'CBSA Bike Groupings'!$B$2),'CBSA Bike Groupings'!$A$3,
IF(AND(I729&lt;='CBSA Bike Groupings'!$B$4,I729&gt;'CBSA Bike Groupings'!$B$3),'CBSA Bike Groupings'!$A$4,
IF(AND(I729&lt;='CBSA Bike Groupings'!$B$5,I729&gt;'CBSA Bike Groupings'!$B$4),'CBSA Bike Groupings'!$A$5,
IF(I729&gt;'CBSA Bike Groupings'!$B$5,'CBSA Bike Groupings'!$A$6,"")))))</f>
        <v>1</v>
      </c>
      <c r="L729" s="48">
        <f>IF(J729&lt;='CBSA Walk Groupings'!$B$2,'CBSA Walk Groupings'!$A$2,
IF(AND(J729&lt;='CBSA Walk Groupings'!$B$3,J729&gt;'CBSA Walk Groupings'!$B$2),'CBSA Walk Groupings'!$A$3,
IF(AND(J729&lt;='CBSA Walk Groupings'!$B$4,J729&gt;'CBSA Walk Groupings'!$B$3),'CBSA Walk Groupings'!$A$4,
IF(AND(J729&lt;='CBSA Walk Groupings'!$B$5,J729&gt;'CBSA Walk Groupings'!$B$4),'CBSA Walk Groupings'!$A$5,
IF(J729&gt;'CBSA Walk Groupings'!$B$5,'CBSA Walk Groupings'!$A$6,"")))))</f>
        <v>1</v>
      </c>
      <c r="M729" s="72">
        <v>2</v>
      </c>
      <c r="N729" s="72">
        <v>4</v>
      </c>
    </row>
    <row r="730" spans="1:14" x14ac:dyDescent="0.25">
      <c r="A730" t="str">
        <f t="shared" si="11"/>
        <v>Greater Hickory MPO_2016</v>
      </c>
      <c r="B730" t="s">
        <v>281</v>
      </c>
      <c r="C730" s="49" t="s">
        <v>164</v>
      </c>
      <c r="D730">
        <v>2016</v>
      </c>
      <c r="E730" s="45">
        <v>363376.17774590134</v>
      </c>
      <c r="F730" s="50">
        <v>153917.6172652207</v>
      </c>
      <c r="G730" s="46">
        <v>73.000394539638265</v>
      </c>
      <c r="H730" s="46">
        <v>1502.9879490166002</v>
      </c>
      <c r="I730" s="47">
        <v>4.7428225460279048E-2</v>
      </c>
      <c r="J730" s="47">
        <v>0.9764885759807147</v>
      </c>
      <c r="K730" s="48">
        <f>IF(I730&lt;='CBSA Bike Groupings'!$B$2,'CBSA Bike Groupings'!$A$2,
IF(AND(I730&lt;='CBSA Bike Groupings'!$B$3,I730&gt;'CBSA Bike Groupings'!$B$2),'CBSA Bike Groupings'!$A$3,
IF(AND(I730&lt;='CBSA Bike Groupings'!$B$4,I730&gt;'CBSA Bike Groupings'!$B$3),'CBSA Bike Groupings'!$A$4,
IF(AND(I730&lt;='CBSA Bike Groupings'!$B$5,I730&gt;'CBSA Bike Groupings'!$B$4),'CBSA Bike Groupings'!$A$5,
IF(I730&gt;'CBSA Bike Groupings'!$B$5,'CBSA Bike Groupings'!$A$6,"")))))</f>
        <v>1</v>
      </c>
      <c r="L730" s="48">
        <f>IF(J730&lt;='CBSA Walk Groupings'!$B$2,'CBSA Walk Groupings'!$A$2,
IF(AND(J730&lt;='CBSA Walk Groupings'!$B$3,J730&gt;'CBSA Walk Groupings'!$B$2),'CBSA Walk Groupings'!$A$3,
IF(AND(J730&lt;='CBSA Walk Groupings'!$B$4,J730&gt;'CBSA Walk Groupings'!$B$3),'CBSA Walk Groupings'!$A$4,
IF(AND(J730&lt;='CBSA Walk Groupings'!$B$5,J730&gt;'CBSA Walk Groupings'!$B$4),'CBSA Walk Groupings'!$A$5,
IF(J730&gt;'CBSA Walk Groupings'!$B$5,'CBSA Walk Groupings'!$A$6,"")))))</f>
        <v>1</v>
      </c>
      <c r="M730" s="72">
        <v>0</v>
      </c>
      <c r="N730" s="72">
        <v>9</v>
      </c>
    </row>
    <row r="731" spans="1:14" x14ac:dyDescent="0.25">
      <c r="A731" t="str">
        <f t="shared" si="11"/>
        <v>Greater Hickory MPO_2017</v>
      </c>
      <c r="B731" t="s">
        <v>281</v>
      </c>
      <c r="C731" s="49" t="s">
        <v>164</v>
      </c>
      <c r="D731">
        <v>2017</v>
      </c>
      <c r="E731" s="45">
        <v>364042</v>
      </c>
      <c r="F731" s="50">
        <v>156731</v>
      </c>
      <c r="G731" s="46">
        <v>152</v>
      </c>
      <c r="H731" s="46">
        <v>1391</v>
      </c>
      <c r="I731" s="47">
        <f>(G731/$F731)*100</f>
        <v>9.6981452297248152E-2</v>
      </c>
      <c r="J731" s="47">
        <f>(H731/$F731)*100</f>
        <v>0.88750789569389588</v>
      </c>
      <c r="K731" s="48">
        <f>IF(I731&lt;='CBSA Bike Groupings'!$B$2,'CBSA Bike Groupings'!$A$2,
IF(AND(I731&lt;='CBSA Bike Groupings'!$B$3,I731&gt;'CBSA Bike Groupings'!$B$2),'CBSA Bike Groupings'!$A$3,
IF(AND(I731&lt;='CBSA Bike Groupings'!$B$4,I731&gt;'CBSA Bike Groupings'!$B$3),'CBSA Bike Groupings'!$A$4,
IF(AND(I731&lt;='CBSA Bike Groupings'!$B$5,I731&gt;'CBSA Bike Groupings'!$B$4),'CBSA Bike Groupings'!$A$5,
IF(I731&gt;'CBSA Bike Groupings'!$B$5,'CBSA Bike Groupings'!$A$6,"")))))</f>
        <v>1</v>
      </c>
      <c r="L731" s="48">
        <f>IF(J731&lt;='CBSA Walk Groupings'!$B$2,'CBSA Walk Groupings'!$A$2,
IF(AND(J731&lt;='CBSA Walk Groupings'!$B$3,J731&gt;'CBSA Walk Groupings'!$B$2),'CBSA Walk Groupings'!$A$3,
IF(AND(J731&lt;='CBSA Walk Groupings'!$B$4,J731&gt;'CBSA Walk Groupings'!$B$3),'CBSA Walk Groupings'!$A$4,
IF(AND(J731&lt;='CBSA Walk Groupings'!$B$5,J731&gt;'CBSA Walk Groupings'!$B$4),'CBSA Walk Groupings'!$A$5,
IF(J731&gt;'CBSA Walk Groupings'!$B$5,'CBSA Walk Groupings'!$A$6,"")))))</f>
        <v>1</v>
      </c>
      <c r="M731" s="72">
        <v>0</v>
      </c>
      <c r="N731" s="72">
        <v>7</v>
      </c>
    </row>
    <row r="732" spans="1:14" x14ac:dyDescent="0.25">
      <c r="A732" t="str">
        <f t="shared" si="11"/>
        <v>Green Bay MPO_2013</v>
      </c>
      <c r="B732" t="s">
        <v>282</v>
      </c>
      <c r="C732" s="49" t="s">
        <v>115</v>
      </c>
      <c r="D732">
        <v>2013</v>
      </c>
      <c r="E732" s="45">
        <v>208417.5040649946</v>
      </c>
      <c r="F732" s="50">
        <v>103290.46647543479</v>
      </c>
      <c r="G732" s="46">
        <v>516.85782409835701</v>
      </c>
      <c r="H732" s="46">
        <v>2632.9797969647766</v>
      </c>
      <c r="I732" s="47">
        <v>0.50039257419878103</v>
      </c>
      <c r="J732" s="47">
        <v>2.5491024358874097</v>
      </c>
      <c r="K732" s="48">
        <f>IF(I732&lt;='CBSA Bike Groupings'!$B$2,'CBSA Bike Groupings'!$A$2,
IF(AND(I732&lt;='CBSA Bike Groupings'!$B$3,I732&gt;'CBSA Bike Groupings'!$B$2),'CBSA Bike Groupings'!$A$3,
IF(AND(I732&lt;='CBSA Bike Groupings'!$B$4,I732&gt;'CBSA Bike Groupings'!$B$3),'CBSA Bike Groupings'!$A$4,
IF(AND(I732&lt;='CBSA Bike Groupings'!$B$5,I732&gt;'CBSA Bike Groupings'!$B$4),'CBSA Bike Groupings'!$A$5,
IF(I732&gt;'CBSA Bike Groupings'!$B$5,'CBSA Bike Groupings'!$A$6,"")))))</f>
        <v>3</v>
      </c>
      <c r="L732" s="48">
        <f>IF(J732&lt;='CBSA Walk Groupings'!$B$2,'CBSA Walk Groupings'!$A$2,
IF(AND(J732&lt;='CBSA Walk Groupings'!$B$3,J732&gt;'CBSA Walk Groupings'!$B$2),'CBSA Walk Groupings'!$A$3,
IF(AND(J732&lt;='CBSA Walk Groupings'!$B$4,J732&gt;'CBSA Walk Groupings'!$B$3),'CBSA Walk Groupings'!$A$4,
IF(AND(J732&lt;='CBSA Walk Groupings'!$B$5,J732&gt;'CBSA Walk Groupings'!$B$4),'CBSA Walk Groupings'!$A$5,
IF(J732&gt;'CBSA Walk Groupings'!$B$5,'CBSA Walk Groupings'!$A$6,"")))))</f>
        <v>4</v>
      </c>
      <c r="M732" s="72">
        <v>0</v>
      </c>
      <c r="N732" s="72">
        <v>1</v>
      </c>
    </row>
    <row r="733" spans="1:14" x14ac:dyDescent="0.25">
      <c r="A733" t="str">
        <f t="shared" si="11"/>
        <v>Green Bay MPO_2014</v>
      </c>
      <c r="B733" t="s">
        <v>282</v>
      </c>
      <c r="C733" s="49" t="s">
        <v>115</v>
      </c>
      <c r="D733">
        <v>2014</v>
      </c>
      <c r="E733" s="45">
        <v>209600.41105039587</v>
      </c>
      <c r="F733" s="50">
        <v>103492.8419642532</v>
      </c>
      <c r="G733" s="46">
        <v>501.14109239113515</v>
      </c>
      <c r="H733" s="46">
        <v>2502.7860410540329</v>
      </c>
      <c r="I733" s="47">
        <v>0.48422778124522964</v>
      </c>
      <c r="J733" s="47">
        <v>2.4183180146106187</v>
      </c>
      <c r="K733" s="48">
        <f>IF(I733&lt;='CBSA Bike Groupings'!$B$2,'CBSA Bike Groupings'!$A$2,
IF(AND(I733&lt;='CBSA Bike Groupings'!$B$3,I733&gt;'CBSA Bike Groupings'!$B$2),'CBSA Bike Groupings'!$A$3,
IF(AND(I733&lt;='CBSA Bike Groupings'!$B$4,I733&gt;'CBSA Bike Groupings'!$B$3),'CBSA Bike Groupings'!$A$4,
IF(AND(I733&lt;='CBSA Bike Groupings'!$B$5,I733&gt;'CBSA Bike Groupings'!$B$4),'CBSA Bike Groupings'!$A$5,
IF(I733&gt;'CBSA Bike Groupings'!$B$5,'CBSA Bike Groupings'!$A$6,"")))))</f>
        <v>3</v>
      </c>
      <c r="L733" s="48">
        <f>IF(J733&lt;='CBSA Walk Groupings'!$B$2,'CBSA Walk Groupings'!$A$2,
IF(AND(J733&lt;='CBSA Walk Groupings'!$B$3,J733&gt;'CBSA Walk Groupings'!$B$2),'CBSA Walk Groupings'!$A$3,
IF(AND(J733&lt;='CBSA Walk Groupings'!$B$4,J733&gt;'CBSA Walk Groupings'!$B$3),'CBSA Walk Groupings'!$A$4,
IF(AND(J733&lt;='CBSA Walk Groupings'!$B$5,J733&gt;'CBSA Walk Groupings'!$B$4),'CBSA Walk Groupings'!$A$5,
IF(J733&gt;'CBSA Walk Groupings'!$B$5,'CBSA Walk Groupings'!$A$6,"")))))</f>
        <v>4</v>
      </c>
      <c r="M733" s="72">
        <v>0</v>
      </c>
      <c r="N733" s="72">
        <v>0</v>
      </c>
    </row>
    <row r="734" spans="1:14" x14ac:dyDescent="0.25">
      <c r="A734" t="str">
        <f t="shared" si="11"/>
        <v>Green Bay MPO_2015</v>
      </c>
      <c r="B734" t="s">
        <v>282</v>
      </c>
      <c r="C734" s="49" t="s">
        <v>115</v>
      </c>
      <c r="D734">
        <v>2015</v>
      </c>
      <c r="E734" s="45">
        <v>211102.94632380223</v>
      </c>
      <c r="F734" s="50">
        <v>105585.21140336178</v>
      </c>
      <c r="G734" s="46">
        <v>444.07599220707442</v>
      </c>
      <c r="H734" s="46">
        <v>2660.4790819680038</v>
      </c>
      <c r="I734" s="47">
        <v>0.42058540803654176</v>
      </c>
      <c r="J734" s="47">
        <v>2.5197459441590846</v>
      </c>
      <c r="K734" s="48">
        <f>IF(I734&lt;='CBSA Bike Groupings'!$B$2,'CBSA Bike Groupings'!$A$2,
IF(AND(I734&lt;='CBSA Bike Groupings'!$B$3,I734&gt;'CBSA Bike Groupings'!$B$2),'CBSA Bike Groupings'!$A$3,
IF(AND(I734&lt;='CBSA Bike Groupings'!$B$4,I734&gt;'CBSA Bike Groupings'!$B$3),'CBSA Bike Groupings'!$A$4,
IF(AND(I734&lt;='CBSA Bike Groupings'!$B$5,I734&gt;'CBSA Bike Groupings'!$B$4),'CBSA Bike Groupings'!$A$5,
IF(I734&gt;'CBSA Bike Groupings'!$B$5,'CBSA Bike Groupings'!$A$6,"")))))</f>
        <v>3</v>
      </c>
      <c r="L734" s="48">
        <f>IF(J734&lt;='CBSA Walk Groupings'!$B$2,'CBSA Walk Groupings'!$A$2,
IF(AND(J734&lt;='CBSA Walk Groupings'!$B$3,J734&gt;'CBSA Walk Groupings'!$B$2),'CBSA Walk Groupings'!$A$3,
IF(AND(J734&lt;='CBSA Walk Groupings'!$B$4,J734&gt;'CBSA Walk Groupings'!$B$3),'CBSA Walk Groupings'!$A$4,
IF(AND(J734&lt;='CBSA Walk Groupings'!$B$5,J734&gt;'CBSA Walk Groupings'!$B$4),'CBSA Walk Groupings'!$A$5,
IF(J734&gt;'CBSA Walk Groupings'!$B$5,'CBSA Walk Groupings'!$A$6,"")))))</f>
        <v>4</v>
      </c>
      <c r="M734" s="72">
        <v>0</v>
      </c>
      <c r="N734" s="72">
        <v>2</v>
      </c>
    </row>
    <row r="735" spans="1:14" x14ac:dyDescent="0.25">
      <c r="A735" t="str">
        <f t="shared" si="11"/>
        <v>Green Bay MPO_2016</v>
      </c>
      <c r="B735" t="s">
        <v>282</v>
      </c>
      <c r="C735" s="49" t="s">
        <v>115</v>
      </c>
      <c r="D735">
        <v>2016</v>
      </c>
      <c r="E735" s="45">
        <v>212462.00804278703</v>
      </c>
      <c r="F735" s="50">
        <v>107285.03111969259</v>
      </c>
      <c r="G735" s="46">
        <v>467.27338051895913</v>
      </c>
      <c r="H735" s="46">
        <v>2599.4967966636132</v>
      </c>
      <c r="I735" s="47">
        <v>0.43554387377456732</v>
      </c>
      <c r="J735" s="47">
        <v>2.4229818172522908</v>
      </c>
      <c r="K735" s="48">
        <f>IF(I735&lt;='CBSA Bike Groupings'!$B$2,'CBSA Bike Groupings'!$A$2,
IF(AND(I735&lt;='CBSA Bike Groupings'!$B$3,I735&gt;'CBSA Bike Groupings'!$B$2),'CBSA Bike Groupings'!$A$3,
IF(AND(I735&lt;='CBSA Bike Groupings'!$B$4,I735&gt;'CBSA Bike Groupings'!$B$3),'CBSA Bike Groupings'!$A$4,
IF(AND(I735&lt;='CBSA Bike Groupings'!$B$5,I735&gt;'CBSA Bike Groupings'!$B$4),'CBSA Bike Groupings'!$A$5,
IF(I735&gt;'CBSA Bike Groupings'!$B$5,'CBSA Bike Groupings'!$A$6,"")))))</f>
        <v>3</v>
      </c>
      <c r="L735" s="48">
        <f>IF(J735&lt;='CBSA Walk Groupings'!$B$2,'CBSA Walk Groupings'!$A$2,
IF(AND(J735&lt;='CBSA Walk Groupings'!$B$3,J735&gt;'CBSA Walk Groupings'!$B$2),'CBSA Walk Groupings'!$A$3,
IF(AND(J735&lt;='CBSA Walk Groupings'!$B$4,J735&gt;'CBSA Walk Groupings'!$B$3),'CBSA Walk Groupings'!$A$4,
IF(AND(J735&lt;='CBSA Walk Groupings'!$B$5,J735&gt;'CBSA Walk Groupings'!$B$4),'CBSA Walk Groupings'!$A$5,
IF(J735&gt;'CBSA Walk Groupings'!$B$5,'CBSA Walk Groupings'!$A$6,"")))))</f>
        <v>4</v>
      </c>
      <c r="M735" s="72">
        <v>0</v>
      </c>
      <c r="N735" s="72">
        <v>0</v>
      </c>
    </row>
    <row r="736" spans="1:14" x14ac:dyDescent="0.25">
      <c r="A736" t="str">
        <f t="shared" si="11"/>
        <v>Green Bay MPO_2017</v>
      </c>
      <c r="B736" t="s">
        <v>282</v>
      </c>
      <c r="C736" s="49" t="s">
        <v>115</v>
      </c>
      <c r="D736">
        <v>2017</v>
      </c>
      <c r="E736" s="45">
        <v>213281</v>
      </c>
      <c r="F736" s="50">
        <v>108284</v>
      </c>
      <c r="G736" s="46">
        <v>403</v>
      </c>
      <c r="H736" s="46">
        <v>2588</v>
      </c>
      <c r="I736" s="47">
        <f>(G736/$F736)*100</f>
        <v>0.37216948025562407</v>
      </c>
      <c r="J736" s="47">
        <f>(H736/$F736)*100</f>
        <v>2.3900114513686233</v>
      </c>
      <c r="K736" s="48">
        <f>IF(I736&lt;='CBSA Bike Groupings'!$B$2,'CBSA Bike Groupings'!$A$2,
IF(AND(I736&lt;='CBSA Bike Groupings'!$B$3,I736&gt;'CBSA Bike Groupings'!$B$2),'CBSA Bike Groupings'!$A$3,
IF(AND(I736&lt;='CBSA Bike Groupings'!$B$4,I736&gt;'CBSA Bike Groupings'!$B$3),'CBSA Bike Groupings'!$A$4,
IF(AND(I736&lt;='CBSA Bike Groupings'!$B$5,I736&gt;'CBSA Bike Groupings'!$B$4),'CBSA Bike Groupings'!$A$5,
IF(I736&gt;'CBSA Bike Groupings'!$B$5,'CBSA Bike Groupings'!$A$6,"")))))</f>
        <v>3</v>
      </c>
      <c r="L736" s="48">
        <f>IF(J736&lt;='CBSA Walk Groupings'!$B$2,'CBSA Walk Groupings'!$A$2,
IF(AND(J736&lt;='CBSA Walk Groupings'!$B$3,J736&gt;'CBSA Walk Groupings'!$B$2),'CBSA Walk Groupings'!$A$3,
IF(AND(J736&lt;='CBSA Walk Groupings'!$B$4,J736&gt;'CBSA Walk Groupings'!$B$3),'CBSA Walk Groupings'!$A$4,
IF(AND(J736&lt;='CBSA Walk Groupings'!$B$5,J736&gt;'CBSA Walk Groupings'!$B$4),'CBSA Walk Groupings'!$A$5,
IF(J736&gt;'CBSA Walk Groupings'!$B$5,'CBSA Walk Groupings'!$A$6,"")))))</f>
        <v>4</v>
      </c>
      <c r="M736" s="72">
        <v>0</v>
      </c>
      <c r="N736" s="72">
        <v>3</v>
      </c>
    </row>
    <row r="737" spans="1:14" x14ac:dyDescent="0.25">
      <c r="A737" t="str">
        <f t="shared" si="11"/>
        <v>Greensboro Urban Area MPO_2013</v>
      </c>
      <c r="B737" t="s">
        <v>283</v>
      </c>
      <c r="C737" s="49" t="s">
        <v>164</v>
      </c>
      <c r="D737">
        <v>2013</v>
      </c>
      <c r="E737" s="45">
        <v>376731.9816113605</v>
      </c>
      <c r="F737" s="50">
        <v>174012.01634819209</v>
      </c>
      <c r="G737" s="46">
        <v>433.26668425273999</v>
      </c>
      <c r="H737" s="46">
        <v>2909.9359406707504</v>
      </c>
      <c r="I737" s="47">
        <v>0.24898664663811962</v>
      </c>
      <c r="J737" s="47">
        <v>1.6722614919006906</v>
      </c>
      <c r="K737" s="48">
        <f>IF(I737&lt;='CBSA Bike Groupings'!$B$2,'CBSA Bike Groupings'!$A$2,
IF(AND(I737&lt;='CBSA Bike Groupings'!$B$3,I737&gt;'CBSA Bike Groupings'!$B$2),'CBSA Bike Groupings'!$A$3,
IF(AND(I737&lt;='CBSA Bike Groupings'!$B$4,I737&gt;'CBSA Bike Groupings'!$B$3),'CBSA Bike Groupings'!$A$4,
IF(AND(I737&lt;='CBSA Bike Groupings'!$B$5,I737&gt;'CBSA Bike Groupings'!$B$4),'CBSA Bike Groupings'!$A$5,
IF(I737&gt;'CBSA Bike Groupings'!$B$5,'CBSA Bike Groupings'!$A$6,"")))))</f>
        <v>2</v>
      </c>
      <c r="L737" s="48">
        <f>IF(J737&lt;='CBSA Walk Groupings'!$B$2,'CBSA Walk Groupings'!$A$2,
IF(AND(J737&lt;='CBSA Walk Groupings'!$B$3,J737&gt;'CBSA Walk Groupings'!$B$2),'CBSA Walk Groupings'!$A$3,
IF(AND(J737&lt;='CBSA Walk Groupings'!$B$4,J737&gt;'CBSA Walk Groupings'!$B$3),'CBSA Walk Groupings'!$A$4,
IF(AND(J737&lt;='CBSA Walk Groupings'!$B$5,J737&gt;'CBSA Walk Groupings'!$B$4),'CBSA Walk Groupings'!$A$5,
IF(J737&gt;'CBSA Walk Groupings'!$B$5,'CBSA Walk Groupings'!$A$6,"")))))</f>
        <v>2</v>
      </c>
      <c r="M737" s="72">
        <v>1</v>
      </c>
      <c r="N737" s="72">
        <v>8</v>
      </c>
    </row>
    <row r="738" spans="1:14" x14ac:dyDescent="0.25">
      <c r="A738" t="str">
        <f t="shared" si="11"/>
        <v>Greensboro Urban Area MPO_2014</v>
      </c>
      <c r="B738" t="s">
        <v>283</v>
      </c>
      <c r="C738" s="49" t="s">
        <v>164</v>
      </c>
      <c r="D738">
        <v>2014</v>
      </c>
      <c r="E738" s="45">
        <v>381083.86196441978</v>
      </c>
      <c r="F738" s="50">
        <v>175527.81634886767</v>
      </c>
      <c r="G738" s="46">
        <v>318.46937493450793</v>
      </c>
      <c r="H738" s="46">
        <v>2893.2210374777128</v>
      </c>
      <c r="I738" s="47">
        <v>0.1814352742254475</v>
      </c>
      <c r="J738" s="47">
        <v>1.6482977442887656</v>
      </c>
      <c r="K738" s="48">
        <f>IF(I738&lt;='CBSA Bike Groupings'!$B$2,'CBSA Bike Groupings'!$A$2,
IF(AND(I738&lt;='CBSA Bike Groupings'!$B$3,I738&gt;'CBSA Bike Groupings'!$B$2),'CBSA Bike Groupings'!$A$3,
IF(AND(I738&lt;='CBSA Bike Groupings'!$B$4,I738&gt;'CBSA Bike Groupings'!$B$3),'CBSA Bike Groupings'!$A$4,
IF(AND(I738&lt;='CBSA Bike Groupings'!$B$5,I738&gt;'CBSA Bike Groupings'!$B$4),'CBSA Bike Groupings'!$A$5,
IF(I738&gt;'CBSA Bike Groupings'!$B$5,'CBSA Bike Groupings'!$A$6,"")))))</f>
        <v>1</v>
      </c>
      <c r="L738" s="48">
        <f>IF(J738&lt;='CBSA Walk Groupings'!$B$2,'CBSA Walk Groupings'!$A$2,
IF(AND(J738&lt;='CBSA Walk Groupings'!$B$3,J738&gt;'CBSA Walk Groupings'!$B$2),'CBSA Walk Groupings'!$A$3,
IF(AND(J738&lt;='CBSA Walk Groupings'!$B$4,J738&gt;'CBSA Walk Groupings'!$B$3),'CBSA Walk Groupings'!$A$4,
IF(AND(J738&lt;='CBSA Walk Groupings'!$B$5,J738&gt;'CBSA Walk Groupings'!$B$4),'CBSA Walk Groupings'!$A$5,
IF(J738&gt;'CBSA Walk Groupings'!$B$5,'CBSA Walk Groupings'!$A$6,"")))))</f>
        <v>2</v>
      </c>
      <c r="M738" s="72">
        <v>3</v>
      </c>
      <c r="N738" s="72">
        <v>8</v>
      </c>
    </row>
    <row r="739" spans="1:14" x14ac:dyDescent="0.25">
      <c r="A739" t="str">
        <f t="shared" si="11"/>
        <v>Greensboro Urban Area MPO_2015</v>
      </c>
      <c r="B739" t="s">
        <v>283</v>
      </c>
      <c r="C739" s="49" t="s">
        <v>164</v>
      </c>
      <c r="D739">
        <v>2015</v>
      </c>
      <c r="E739" s="45">
        <v>385321.59096315131</v>
      </c>
      <c r="F739" s="50">
        <v>179330.24404742138</v>
      </c>
      <c r="G739" s="46">
        <v>306.01265038842826</v>
      </c>
      <c r="H739" s="46">
        <v>2786.5029306235451</v>
      </c>
      <c r="I739" s="47">
        <v>0.17064196394418973</v>
      </c>
      <c r="J739" s="47">
        <v>1.553838810305022</v>
      </c>
      <c r="K739" s="48">
        <f>IF(I739&lt;='CBSA Bike Groupings'!$B$2,'CBSA Bike Groupings'!$A$2,
IF(AND(I739&lt;='CBSA Bike Groupings'!$B$3,I739&gt;'CBSA Bike Groupings'!$B$2),'CBSA Bike Groupings'!$A$3,
IF(AND(I739&lt;='CBSA Bike Groupings'!$B$4,I739&gt;'CBSA Bike Groupings'!$B$3),'CBSA Bike Groupings'!$A$4,
IF(AND(I739&lt;='CBSA Bike Groupings'!$B$5,I739&gt;'CBSA Bike Groupings'!$B$4),'CBSA Bike Groupings'!$A$5,
IF(I739&gt;'CBSA Bike Groupings'!$B$5,'CBSA Bike Groupings'!$A$6,"")))))</f>
        <v>1</v>
      </c>
      <c r="L739" s="48">
        <f>IF(J739&lt;='CBSA Walk Groupings'!$B$2,'CBSA Walk Groupings'!$A$2,
IF(AND(J739&lt;='CBSA Walk Groupings'!$B$3,J739&gt;'CBSA Walk Groupings'!$B$2),'CBSA Walk Groupings'!$A$3,
IF(AND(J739&lt;='CBSA Walk Groupings'!$B$4,J739&gt;'CBSA Walk Groupings'!$B$3),'CBSA Walk Groupings'!$A$4,
IF(AND(J739&lt;='CBSA Walk Groupings'!$B$5,J739&gt;'CBSA Walk Groupings'!$B$4),'CBSA Walk Groupings'!$A$5,
IF(J739&gt;'CBSA Walk Groupings'!$B$5,'CBSA Walk Groupings'!$A$6,"")))))</f>
        <v>2</v>
      </c>
      <c r="M739" s="72">
        <v>0</v>
      </c>
      <c r="N739" s="72">
        <v>10</v>
      </c>
    </row>
    <row r="740" spans="1:14" x14ac:dyDescent="0.25">
      <c r="A740" t="str">
        <f t="shared" si="11"/>
        <v>Greensboro Urban Area MPO_2016</v>
      </c>
      <c r="B740" t="s">
        <v>283</v>
      </c>
      <c r="C740" s="49" t="s">
        <v>164</v>
      </c>
      <c r="D740">
        <v>2016</v>
      </c>
      <c r="E740" s="45">
        <v>389210.61035588017</v>
      </c>
      <c r="F740" s="50">
        <v>182495.59462703118</v>
      </c>
      <c r="G740" s="46">
        <v>329.5423505448598</v>
      </c>
      <c r="H740" s="46">
        <v>2645.9147157911857</v>
      </c>
      <c r="I740" s="47">
        <v>0.18057550990112947</v>
      </c>
      <c r="J740" s="47">
        <v>1.4498512806288169</v>
      </c>
      <c r="K740" s="48">
        <f>IF(I740&lt;='CBSA Bike Groupings'!$B$2,'CBSA Bike Groupings'!$A$2,
IF(AND(I740&lt;='CBSA Bike Groupings'!$B$3,I740&gt;'CBSA Bike Groupings'!$B$2),'CBSA Bike Groupings'!$A$3,
IF(AND(I740&lt;='CBSA Bike Groupings'!$B$4,I740&gt;'CBSA Bike Groupings'!$B$3),'CBSA Bike Groupings'!$A$4,
IF(AND(I740&lt;='CBSA Bike Groupings'!$B$5,I740&gt;'CBSA Bike Groupings'!$B$4),'CBSA Bike Groupings'!$A$5,
IF(I740&gt;'CBSA Bike Groupings'!$B$5,'CBSA Bike Groupings'!$A$6,"")))))</f>
        <v>1</v>
      </c>
      <c r="L740" s="48">
        <f>IF(J740&lt;='CBSA Walk Groupings'!$B$2,'CBSA Walk Groupings'!$A$2,
IF(AND(J740&lt;='CBSA Walk Groupings'!$B$3,J740&gt;'CBSA Walk Groupings'!$B$2),'CBSA Walk Groupings'!$A$3,
IF(AND(J740&lt;='CBSA Walk Groupings'!$B$4,J740&gt;'CBSA Walk Groupings'!$B$3),'CBSA Walk Groupings'!$A$4,
IF(AND(J740&lt;='CBSA Walk Groupings'!$B$5,J740&gt;'CBSA Walk Groupings'!$B$4),'CBSA Walk Groupings'!$A$5,
IF(J740&gt;'CBSA Walk Groupings'!$B$5,'CBSA Walk Groupings'!$A$6,"")))))</f>
        <v>2</v>
      </c>
      <c r="M740" s="72">
        <v>0</v>
      </c>
      <c r="N740" s="72">
        <v>6</v>
      </c>
    </row>
    <row r="741" spans="1:14" x14ac:dyDescent="0.25">
      <c r="A741" t="str">
        <f t="shared" si="11"/>
        <v>Greensboro Urban Area MPO_2017</v>
      </c>
      <c r="B741" t="s">
        <v>283</v>
      </c>
      <c r="C741" s="49" t="s">
        <v>164</v>
      </c>
      <c r="D741">
        <v>2017</v>
      </c>
      <c r="E741" s="45">
        <v>393924</v>
      </c>
      <c r="F741" s="50">
        <v>186790</v>
      </c>
      <c r="G741" s="46">
        <v>333</v>
      </c>
      <c r="H741" s="46">
        <v>2341</v>
      </c>
      <c r="I741" s="47">
        <f>(G741/$F741)*100</f>
        <v>0.17827506825847209</v>
      </c>
      <c r="J741" s="47">
        <f>(H741/$F741)*100</f>
        <v>1.2532790834627121</v>
      </c>
      <c r="K741" s="48">
        <f>IF(I741&lt;='CBSA Bike Groupings'!$B$2,'CBSA Bike Groupings'!$A$2,
IF(AND(I741&lt;='CBSA Bike Groupings'!$B$3,I741&gt;'CBSA Bike Groupings'!$B$2),'CBSA Bike Groupings'!$A$3,
IF(AND(I741&lt;='CBSA Bike Groupings'!$B$4,I741&gt;'CBSA Bike Groupings'!$B$3),'CBSA Bike Groupings'!$A$4,
IF(AND(I741&lt;='CBSA Bike Groupings'!$B$5,I741&gt;'CBSA Bike Groupings'!$B$4),'CBSA Bike Groupings'!$A$5,
IF(I741&gt;'CBSA Bike Groupings'!$B$5,'CBSA Bike Groupings'!$A$6,"")))))</f>
        <v>1</v>
      </c>
      <c r="L741" s="48">
        <f>IF(J741&lt;='CBSA Walk Groupings'!$B$2,'CBSA Walk Groupings'!$A$2,
IF(AND(J741&lt;='CBSA Walk Groupings'!$B$3,J741&gt;'CBSA Walk Groupings'!$B$2),'CBSA Walk Groupings'!$A$3,
IF(AND(J741&lt;='CBSA Walk Groupings'!$B$4,J741&gt;'CBSA Walk Groupings'!$B$3),'CBSA Walk Groupings'!$A$4,
IF(AND(J741&lt;='CBSA Walk Groupings'!$B$5,J741&gt;'CBSA Walk Groupings'!$B$4),'CBSA Walk Groupings'!$A$5,
IF(J741&gt;'CBSA Walk Groupings'!$B$5,'CBSA Walk Groupings'!$A$6,"")))))</f>
        <v>1</v>
      </c>
      <c r="M741" s="72">
        <v>1</v>
      </c>
      <c r="N741" s="72">
        <v>16</v>
      </c>
    </row>
    <row r="742" spans="1:14" x14ac:dyDescent="0.25">
      <c r="A742" t="str">
        <f t="shared" si="11"/>
        <v>Greenville Urban Area MPO_2013</v>
      </c>
      <c r="B742" t="s">
        <v>284</v>
      </c>
      <c r="C742" s="49" t="s">
        <v>164</v>
      </c>
      <c r="D742">
        <v>2013</v>
      </c>
      <c r="E742" s="45">
        <v>123204.59114507503</v>
      </c>
      <c r="F742" s="50">
        <v>57903.657952868765</v>
      </c>
      <c r="G742" s="46">
        <v>199.91613002741298</v>
      </c>
      <c r="H742" s="46">
        <v>1423.6683901900155</v>
      </c>
      <c r="I742" s="47">
        <v>0.34525647790703762</v>
      </c>
      <c r="J742" s="47">
        <v>2.4586847196231094</v>
      </c>
      <c r="K742" s="48">
        <f>IF(I742&lt;='CBSA Bike Groupings'!$B$2,'CBSA Bike Groupings'!$A$2,
IF(AND(I742&lt;='CBSA Bike Groupings'!$B$3,I742&gt;'CBSA Bike Groupings'!$B$2),'CBSA Bike Groupings'!$A$3,
IF(AND(I742&lt;='CBSA Bike Groupings'!$B$4,I742&gt;'CBSA Bike Groupings'!$B$3),'CBSA Bike Groupings'!$A$4,
IF(AND(I742&lt;='CBSA Bike Groupings'!$B$5,I742&gt;'CBSA Bike Groupings'!$B$4),'CBSA Bike Groupings'!$A$5,
IF(I742&gt;'CBSA Bike Groupings'!$B$5,'CBSA Bike Groupings'!$A$6,"")))))</f>
        <v>2</v>
      </c>
      <c r="L742" s="48">
        <f>IF(J742&lt;='CBSA Walk Groupings'!$B$2,'CBSA Walk Groupings'!$A$2,
IF(AND(J742&lt;='CBSA Walk Groupings'!$B$3,J742&gt;'CBSA Walk Groupings'!$B$2),'CBSA Walk Groupings'!$A$3,
IF(AND(J742&lt;='CBSA Walk Groupings'!$B$4,J742&gt;'CBSA Walk Groupings'!$B$3),'CBSA Walk Groupings'!$A$4,
IF(AND(J742&lt;='CBSA Walk Groupings'!$B$5,J742&gt;'CBSA Walk Groupings'!$B$4),'CBSA Walk Groupings'!$A$5,
IF(J742&gt;'CBSA Walk Groupings'!$B$5,'CBSA Walk Groupings'!$A$6,"")))))</f>
        <v>4</v>
      </c>
      <c r="M742" s="72">
        <v>0</v>
      </c>
      <c r="N742" s="72">
        <v>4</v>
      </c>
    </row>
    <row r="743" spans="1:14" x14ac:dyDescent="0.25">
      <c r="A743" t="str">
        <f t="shared" si="11"/>
        <v>Greenville Urban Area MPO_2014</v>
      </c>
      <c r="B743" t="s">
        <v>284</v>
      </c>
      <c r="C743" s="49" t="s">
        <v>164</v>
      </c>
      <c r="D743">
        <v>2014</v>
      </c>
      <c r="E743" s="45">
        <v>124746.35686354477</v>
      </c>
      <c r="F743" s="50">
        <v>58753.454079351162</v>
      </c>
      <c r="G743" s="46">
        <v>252.94538483860498</v>
      </c>
      <c r="H743" s="46">
        <v>1487.443240642436</v>
      </c>
      <c r="I743" s="47">
        <v>0.43052002440057796</v>
      </c>
      <c r="J743" s="47">
        <v>2.531669437908326</v>
      </c>
      <c r="K743" s="48">
        <f>IF(I743&lt;='CBSA Bike Groupings'!$B$2,'CBSA Bike Groupings'!$A$2,
IF(AND(I743&lt;='CBSA Bike Groupings'!$B$3,I743&gt;'CBSA Bike Groupings'!$B$2),'CBSA Bike Groupings'!$A$3,
IF(AND(I743&lt;='CBSA Bike Groupings'!$B$4,I743&gt;'CBSA Bike Groupings'!$B$3),'CBSA Bike Groupings'!$A$4,
IF(AND(I743&lt;='CBSA Bike Groupings'!$B$5,I743&gt;'CBSA Bike Groupings'!$B$4),'CBSA Bike Groupings'!$A$5,
IF(I743&gt;'CBSA Bike Groupings'!$B$5,'CBSA Bike Groupings'!$A$6,"")))))</f>
        <v>3</v>
      </c>
      <c r="L743" s="48">
        <f>IF(J743&lt;='CBSA Walk Groupings'!$B$2,'CBSA Walk Groupings'!$A$2,
IF(AND(J743&lt;='CBSA Walk Groupings'!$B$3,J743&gt;'CBSA Walk Groupings'!$B$2),'CBSA Walk Groupings'!$A$3,
IF(AND(J743&lt;='CBSA Walk Groupings'!$B$4,J743&gt;'CBSA Walk Groupings'!$B$3),'CBSA Walk Groupings'!$A$4,
IF(AND(J743&lt;='CBSA Walk Groupings'!$B$5,J743&gt;'CBSA Walk Groupings'!$B$4),'CBSA Walk Groupings'!$A$5,
IF(J743&gt;'CBSA Walk Groupings'!$B$5,'CBSA Walk Groupings'!$A$6,"")))))</f>
        <v>4</v>
      </c>
      <c r="M743" s="72">
        <v>0</v>
      </c>
      <c r="N743" s="72">
        <v>1</v>
      </c>
    </row>
    <row r="744" spans="1:14" x14ac:dyDescent="0.25">
      <c r="A744" t="str">
        <f t="shared" si="11"/>
        <v>Greenville Urban Area MPO_2015</v>
      </c>
      <c r="B744" t="s">
        <v>284</v>
      </c>
      <c r="C744" s="49" t="s">
        <v>164</v>
      </c>
      <c r="D744">
        <v>2015</v>
      </c>
      <c r="E744" s="45">
        <v>125910.21791315549</v>
      </c>
      <c r="F744" s="50">
        <v>59219.762230983273</v>
      </c>
      <c r="G744" s="46">
        <v>206.12242469000199</v>
      </c>
      <c r="H744" s="46">
        <v>1420.4881371993163</v>
      </c>
      <c r="I744" s="47">
        <v>0.34806358034001106</v>
      </c>
      <c r="J744" s="47">
        <v>2.3986724763581186</v>
      </c>
      <c r="K744" s="48">
        <f>IF(I744&lt;='CBSA Bike Groupings'!$B$2,'CBSA Bike Groupings'!$A$2,
IF(AND(I744&lt;='CBSA Bike Groupings'!$B$3,I744&gt;'CBSA Bike Groupings'!$B$2),'CBSA Bike Groupings'!$A$3,
IF(AND(I744&lt;='CBSA Bike Groupings'!$B$4,I744&gt;'CBSA Bike Groupings'!$B$3),'CBSA Bike Groupings'!$A$4,
IF(AND(I744&lt;='CBSA Bike Groupings'!$B$5,I744&gt;'CBSA Bike Groupings'!$B$4),'CBSA Bike Groupings'!$A$5,
IF(I744&gt;'CBSA Bike Groupings'!$B$5,'CBSA Bike Groupings'!$A$6,"")))))</f>
        <v>3</v>
      </c>
      <c r="L744" s="48">
        <f>IF(J744&lt;='CBSA Walk Groupings'!$B$2,'CBSA Walk Groupings'!$A$2,
IF(AND(J744&lt;='CBSA Walk Groupings'!$B$3,J744&gt;'CBSA Walk Groupings'!$B$2),'CBSA Walk Groupings'!$A$3,
IF(AND(J744&lt;='CBSA Walk Groupings'!$B$4,J744&gt;'CBSA Walk Groupings'!$B$3),'CBSA Walk Groupings'!$A$4,
IF(AND(J744&lt;='CBSA Walk Groupings'!$B$5,J744&gt;'CBSA Walk Groupings'!$B$4),'CBSA Walk Groupings'!$A$5,
IF(J744&gt;'CBSA Walk Groupings'!$B$5,'CBSA Walk Groupings'!$A$6,"")))))</f>
        <v>4</v>
      </c>
      <c r="M744" s="72">
        <v>0</v>
      </c>
      <c r="N744" s="72">
        <v>7</v>
      </c>
    </row>
    <row r="745" spans="1:14" x14ac:dyDescent="0.25">
      <c r="A745" t="str">
        <f t="shared" si="11"/>
        <v>Greenville Urban Area MPO_2016</v>
      </c>
      <c r="B745" t="s">
        <v>284</v>
      </c>
      <c r="C745" s="49" t="s">
        <v>164</v>
      </c>
      <c r="D745">
        <v>2016</v>
      </c>
      <c r="E745" s="45">
        <v>127495.33772580713</v>
      </c>
      <c r="F745" s="50">
        <v>59978.017660041689</v>
      </c>
      <c r="G745" s="46">
        <v>174.60922031901302</v>
      </c>
      <c r="H745" s="46">
        <v>1363.6971419737395</v>
      </c>
      <c r="I745" s="47">
        <v>0.29112202625419625</v>
      </c>
      <c r="J745" s="47">
        <v>2.2736615766517008</v>
      </c>
      <c r="K745" s="48">
        <f>IF(I745&lt;='CBSA Bike Groupings'!$B$2,'CBSA Bike Groupings'!$A$2,
IF(AND(I745&lt;='CBSA Bike Groupings'!$B$3,I745&gt;'CBSA Bike Groupings'!$B$2),'CBSA Bike Groupings'!$A$3,
IF(AND(I745&lt;='CBSA Bike Groupings'!$B$4,I745&gt;'CBSA Bike Groupings'!$B$3),'CBSA Bike Groupings'!$A$4,
IF(AND(I745&lt;='CBSA Bike Groupings'!$B$5,I745&gt;'CBSA Bike Groupings'!$B$4),'CBSA Bike Groupings'!$A$5,
IF(I745&gt;'CBSA Bike Groupings'!$B$5,'CBSA Bike Groupings'!$A$6,"")))))</f>
        <v>2</v>
      </c>
      <c r="L745" s="48">
        <f>IF(J745&lt;='CBSA Walk Groupings'!$B$2,'CBSA Walk Groupings'!$A$2,
IF(AND(J745&lt;='CBSA Walk Groupings'!$B$3,J745&gt;'CBSA Walk Groupings'!$B$2),'CBSA Walk Groupings'!$A$3,
IF(AND(J745&lt;='CBSA Walk Groupings'!$B$4,J745&gt;'CBSA Walk Groupings'!$B$3),'CBSA Walk Groupings'!$A$4,
IF(AND(J745&lt;='CBSA Walk Groupings'!$B$5,J745&gt;'CBSA Walk Groupings'!$B$4),'CBSA Walk Groupings'!$A$5,
IF(J745&gt;'CBSA Walk Groupings'!$B$5,'CBSA Walk Groupings'!$A$6,"")))))</f>
        <v>3</v>
      </c>
      <c r="M745" s="72">
        <v>0</v>
      </c>
      <c r="N745" s="72">
        <v>4</v>
      </c>
    </row>
    <row r="746" spans="1:14" x14ac:dyDescent="0.25">
      <c r="A746" t="str">
        <f t="shared" si="11"/>
        <v>Greenville Urban Area MPO_2017</v>
      </c>
      <c r="B746" t="s">
        <v>284</v>
      </c>
      <c r="C746" s="49" t="s">
        <v>164</v>
      </c>
      <c r="D746">
        <v>2017</v>
      </c>
      <c r="E746" s="45">
        <v>128970</v>
      </c>
      <c r="F746" s="50">
        <v>60463</v>
      </c>
      <c r="G746" s="46">
        <v>226</v>
      </c>
      <c r="H746" s="46">
        <v>1211</v>
      </c>
      <c r="I746" s="47">
        <f>(G746/$F746)*100</f>
        <v>0.37378231315019106</v>
      </c>
      <c r="J746" s="47">
        <f>(H746/$F746)*100</f>
        <v>2.0028777930304482</v>
      </c>
      <c r="K746" s="48">
        <f>IF(I746&lt;='CBSA Bike Groupings'!$B$2,'CBSA Bike Groupings'!$A$2,
IF(AND(I746&lt;='CBSA Bike Groupings'!$B$3,I746&gt;'CBSA Bike Groupings'!$B$2),'CBSA Bike Groupings'!$A$3,
IF(AND(I746&lt;='CBSA Bike Groupings'!$B$4,I746&gt;'CBSA Bike Groupings'!$B$3),'CBSA Bike Groupings'!$A$4,
IF(AND(I746&lt;='CBSA Bike Groupings'!$B$5,I746&gt;'CBSA Bike Groupings'!$B$4),'CBSA Bike Groupings'!$A$5,
IF(I746&gt;'CBSA Bike Groupings'!$B$5,'CBSA Bike Groupings'!$A$6,"")))))</f>
        <v>3</v>
      </c>
      <c r="L746" s="48">
        <f>IF(J746&lt;='CBSA Walk Groupings'!$B$2,'CBSA Walk Groupings'!$A$2,
IF(AND(J746&lt;='CBSA Walk Groupings'!$B$3,J746&gt;'CBSA Walk Groupings'!$B$2),'CBSA Walk Groupings'!$A$3,
IF(AND(J746&lt;='CBSA Walk Groupings'!$B$4,J746&gt;'CBSA Walk Groupings'!$B$3),'CBSA Walk Groupings'!$A$4,
IF(AND(J746&lt;='CBSA Walk Groupings'!$B$5,J746&gt;'CBSA Walk Groupings'!$B$4),'CBSA Walk Groupings'!$A$5,
IF(J746&gt;'CBSA Walk Groupings'!$B$5,'CBSA Walk Groupings'!$A$6,"")))))</f>
        <v>3</v>
      </c>
      <c r="M746" s="72">
        <v>0</v>
      </c>
      <c r="N746" s="72">
        <v>3</v>
      </c>
    </row>
    <row r="747" spans="1:14" x14ac:dyDescent="0.25">
      <c r="A747" t="str">
        <f t="shared" si="11"/>
        <v>Greenville-Pickens Area Transportation Study_2013</v>
      </c>
      <c r="B747" t="s">
        <v>285</v>
      </c>
      <c r="C747" s="49" t="s">
        <v>111</v>
      </c>
      <c r="D747">
        <v>2013</v>
      </c>
      <c r="E747" s="45">
        <v>551797.88352219784</v>
      </c>
      <c r="F747" s="50">
        <v>245873.63676628785</v>
      </c>
      <c r="G747" s="46">
        <v>191.23521392126372</v>
      </c>
      <c r="H747" s="46">
        <v>3855.5632705364478</v>
      </c>
      <c r="I747" s="47">
        <v>7.777784411390147E-2</v>
      </c>
      <c r="J747" s="47">
        <v>1.568107634980527</v>
      </c>
      <c r="K747" s="48">
        <f>IF(I747&lt;='CBSA Bike Groupings'!$B$2,'CBSA Bike Groupings'!$A$2,
IF(AND(I747&lt;='CBSA Bike Groupings'!$B$3,I747&gt;'CBSA Bike Groupings'!$B$2),'CBSA Bike Groupings'!$A$3,
IF(AND(I747&lt;='CBSA Bike Groupings'!$B$4,I747&gt;'CBSA Bike Groupings'!$B$3),'CBSA Bike Groupings'!$A$4,
IF(AND(I747&lt;='CBSA Bike Groupings'!$B$5,I747&gt;'CBSA Bike Groupings'!$B$4),'CBSA Bike Groupings'!$A$5,
IF(I747&gt;'CBSA Bike Groupings'!$B$5,'CBSA Bike Groupings'!$A$6,"")))))</f>
        <v>1</v>
      </c>
      <c r="L747" s="48">
        <f>IF(J747&lt;='CBSA Walk Groupings'!$B$2,'CBSA Walk Groupings'!$A$2,
IF(AND(J747&lt;='CBSA Walk Groupings'!$B$3,J747&gt;'CBSA Walk Groupings'!$B$2),'CBSA Walk Groupings'!$A$3,
IF(AND(J747&lt;='CBSA Walk Groupings'!$B$4,J747&gt;'CBSA Walk Groupings'!$B$3),'CBSA Walk Groupings'!$A$4,
IF(AND(J747&lt;='CBSA Walk Groupings'!$B$5,J747&gt;'CBSA Walk Groupings'!$B$4),'CBSA Walk Groupings'!$A$5,
IF(J747&gt;'CBSA Walk Groupings'!$B$5,'CBSA Walk Groupings'!$A$6,"")))))</f>
        <v>2</v>
      </c>
      <c r="M747" s="72">
        <v>1</v>
      </c>
      <c r="N747" s="72">
        <v>11</v>
      </c>
    </row>
    <row r="748" spans="1:14" x14ac:dyDescent="0.25">
      <c r="A748" t="str">
        <f t="shared" si="11"/>
        <v>Greenville-Pickens Area Transportation Study_2014</v>
      </c>
      <c r="B748" t="s">
        <v>285</v>
      </c>
      <c r="C748" s="49" t="s">
        <v>111</v>
      </c>
      <c r="D748">
        <v>2014</v>
      </c>
      <c r="E748" s="45">
        <v>558739.56185725227</v>
      </c>
      <c r="F748" s="50">
        <v>252208.10513613911</v>
      </c>
      <c r="G748" s="46">
        <v>261.91228750707171</v>
      </c>
      <c r="H748" s="46">
        <v>3878.2458828524391</v>
      </c>
      <c r="I748" s="47">
        <v>0.10384768854501895</v>
      </c>
      <c r="J748" s="47">
        <v>1.5377165935087633</v>
      </c>
      <c r="K748" s="48">
        <f>IF(I748&lt;='CBSA Bike Groupings'!$B$2,'CBSA Bike Groupings'!$A$2,
IF(AND(I748&lt;='CBSA Bike Groupings'!$B$3,I748&gt;'CBSA Bike Groupings'!$B$2),'CBSA Bike Groupings'!$A$3,
IF(AND(I748&lt;='CBSA Bike Groupings'!$B$4,I748&gt;'CBSA Bike Groupings'!$B$3),'CBSA Bike Groupings'!$A$4,
IF(AND(I748&lt;='CBSA Bike Groupings'!$B$5,I748&gt;'CBSA Bike Groupings'!$B$4),'CBSA Bike Groupings'!$A$5,
IF(I748&gt;'CBSA Bike Groupings'!$B$5,'CBSA Bike Groupings'!$A$6,"")))))</f>
        <v>1</v>
      </c>
      <c r="L748" s="48">
        <f>IF(J748&lt;='CBSA Walk Groupings'!$B$2,'CBSA Walk Groupings'!$A$2,
IF(AND(J748&lt;='CBSA Walk Groupings'!$B$3,J748&gt;'CBSA Walk Groupings'!$B$2),'CBSA Walk Groupings'!$A$3,
IF(AND(J748&lt;='CBSA Walk Groupings'!$B$4,J748&gt;'CBSA Walk Groupings'!$B$3),'CBSA Walk Groupings'!$A$4,
IF(AND(J748&lt;='CBSA Walk Groupings'!$B$5,J748&gt;'CBSA Walk Groupings'!$B$4),'CBSA Walk Groupings'!$A$5,
IF(J748&gt;'CBSA Walk Groupings'!$B$5,'CBSA Walk Groupings'!$A$6,"")))))</f>
        <v>2</v>
      </c>
      <c r="M748" s="72">
        <v>2</v>
      </c>
      <c r="N748" s="72">
        <v>19</v>
      </c>
    </row>
    <row r="749" spans="1:14" x14ac:dyDescent="0.25">
      <c r="A749" t="str">
        <f t="shared" si="11"/>
        <v>Greenville-Pickens Area Transportation Study_2015</v>
      </c>
      <c r="B749" t="s">
        <v>285</v>
      </c>
      <c r="C749" s="49" t="s">
        <v>111</v>
      </c>
      <c r="D749">
        <v>2015</v>
      </c>
      <c r="E749" s="45">
        <v>568321.20011350675</v>
      </c>
      <c r="F749" s="50">
        <v>258562.58229066493</v>
      </c>
      <c r="G749" s="46">
        <v>398.97527662595348</v>
      </c>
      <c r="H749" s="46">
        <v>3623.5336673285356</v>
      </c>
      <c r="I749" s="47">
        <v>0.15430510984665316</v>
      </c>
      <c r="J749" s="47">
        <v>1.4014145570588072</v>
      </c>
      <c r="K749" s="48">
        <f>IF(I749&lt;='CBSA Bike Groupings'!$B$2,'CBSA Bike Groupings'!$A$2,
IF(AND(I749&lt;='CBSA Bike Groupings'!$B$3,I749&gt;'CBSA Bike Groupings'!$B$2),'CBSA Bike Groupings'!$A$3,
IF(AND(I749&lt;='CBSA Bike Groupings'!$B$4,I749&gt;'CBSA Bike Groupings'!$B$3),'CBSA Bike Groupings'!$A$4,
IF(AND(I749&lt;='CBSA Bike Groupings'!$B$5,I749&gt;'CBSA Bike Groupings'!$B$4),'CBSA Bike Groupings'!$A$5,
IF(I749&gt;'CBSA Bike Groupings'!$B$5,'CBSA Bike Groupings'!$A$6,"")))))</f>
        <v>1</v>
      </c>
      <c r="L749" s="48">
        <f>IF(J749&lt;='CBSA Walk Groupings'!$B$2,'CBSA Walk Groupings'!$A$2,
IF(AND(J749&lt;='CBSA Walk Groupings'!$B$3,J749&gt;'CBSA Walk Groupings'!$B$2),'CBSA Walk Groupings'!$A$3,
IF(AND(J749&lt;='CBSA Walk Groupings'!$B$4,J749&gt;'CBSA Walk Groupings'!$B$3),'CBSA Walk Groupings'!$A$4,
IF(AND(J749&lt;='CBSA Walk Groupings'!$B$5,J749&gt;'CBSA Walk Groupings'!$B$4),'CBSA Walk Groupings'!$A$5,
IF(J749&gt;'CBSA Walk Groupings'!$B$5,'CBSA Walk Groupings'!$A$6,"")))))</f>
        <v>2</v>
      </c>
      <c r="M749" s="72">
        <v>0</v>
      </c>
      <c r="N749" s="72">
        <v>14</v>
      </c>
    </row>
    <row r="750" spans="1:14" x14ac:dyDescent="0.25">
      <c r="A750" t="str">
        <f t="shared" si="11"/>
        <v>Greenville-Pickens Area Transportation Study_2016</v>
      </c>
      <c r="B750" t="s">
        <v>285</v>
      </c>
      <c r="C750" s="49" t="s">
        <v>111</v>
      </c>
      <c r="D750">
        <v>2016</v>
      </c>
      <c r="E750" s="45">
        <v>577151.84019135637</v>
      </c>
      <c r="F750" s="50">
        <v>266141.22166682471</v>
      </c>
      <c r="G750" s="46">
        <v>397.5808795489047</v>
      </c>
      <c r="H750" s="46">
        <v>3178.6934436051724</v>
      </c>
      <c r="I750" s="47">
        <v>0.14938718514136298</v>
      </c>
      <c r="J750" s="47">
        <v>1.1943634374627228</v>
      </c>
      <c r="K750" s="48">
        <f>IF(I750&lt;='CBSA Bike Groupings'!$B$2,'CBSA Bike Groupings'!$A$2,
IF(AND(I750&lt;='CBSA Bike Groupings'!$B$3,I750&gt;'CBSA Bike Groupings'!$B$2),'CBSA Bike Groupings'!$A$3,
IF(AND(I750&lt;='CBSA Bike Groupings'!$B$4,I750&gt;'CBSA Bike Groupings'!$B$3),'CBSA Bike Groupings'!$A$4,
IF(AND(I750&lt;='CBSA Bike Groupings'!$B$5,I750&gt;'CBSA Bike Groupings'!$B$4),'CBSA Bike Groupings'!$A$5,
IF(I750&gt;'CBSA Bike Groupings'!$B$5,'CBSA Bike Groupings'!$A$6,"")))))</f>
        <v>1</v>
      </c>
      <c r="L750" s="48">
        <f>IF(J750&lt;='CBSA Walk Groupings'!$B$2,'CBSA Walk Groupings'!$A$2,
IF(AND(J750&lt;='CBSA Walk Groupings'!$B$3,J750&gt;'CBSA Walk Groupings'!$B$2),'CBSA Walk Groupings'!$A$3,
IF(AND(J750&lt;='CBSA Walk Groupings'!$B$4,J750&gt;'CBSA Walk Groupings'!$B$3),'CBSA Walk Groupings'!$A$4,
IF(AND(J750&lt;='CBSA Walk Groupings'!$B$5,J750&gt;'CBSA Walk Groupings'!$B$4),'CBSA Walk Groupings'!$A$5,
IF(J750&gt;'CBSA Walk Groupings'!$B$5,'CBSA Walk Groupings'!$A$6,"")))))</f>
        <v>1</v>
      </c>
      <c r="M750" s="72">
        <v>1</v>
      </c>
      <c r="N750" s="72">
        <v>21</v>
      </c>
    </row>
    <row r="751" spans="1:14" x14ac:dyDescent="0.25">
      <c r="A751" t="str">
        <f t="shared" si="11"/>
        <v>Greenville-Pickens Area Transportation Study_2017</v>
      </c>
      <c r="B751" t="s">
        <v>285</v>
      </c>
      <c r="C751" s="49" t="s">
        <v>111</v>
      </c>
      <c r="D751">
        <v>2017</v>
      </c>
      <c r="E751" s="45">
        <v>586490</v>
      </c>
      <c r="F751" s="50">
        <v>274235</v>
      </c>
      <c r="G751" s="46">
        <v>488</v>
      </c>
      <c r="H751" s="46">
        <v>3286</v>
      </c>
      <c r="I751" s="47">
        <f>(G751/$F751)*100</f>
        <v>0.17794956880048132</v>
      </c>
      <c r="J751" s="47">
        <f>(H751/$F751)*100</f>
        <v>1.1982423833573395</v>
      </c>
      <c r="K751" s="48">
        <f>IF(I751&lt;='CBSA Bike Groupings'!$B$2,'CBSA Bike Groupings'!$A$2,
IF(AND(I751&lt;='CBSA Bike Groupings'!$B$3,I751&gt;'CBSA Bike Groupings'!$B$2),'CBSA Bike Groupings'!$A$3,
IF(AND(I751&lt;='CBSA Bike Groupings'!$B$4,I751&gt;'CBSA Bike Groupings'!$B$3),'CBSA Bike Groupings'!$A$4,
IF(AND(I751&lt;='CBSA Bike Groupings'!$B$5,I751&gt;'CBSA Bike Groupings'!$B$4),'CBSA Bike Groupings'!$A$5,
IF(I751&gt;'CBSA Bike Groupings'!$B$5,'CBSA Bike Groupings'!$A$6,"")))))</f>
        <v>1</v>
      </c>
      <c r="L751" s="48">
        <f>IF(J751&lt;='CBSA Walk Groupings'!$B$2,'CBSA Walk Groupings'!$A$2,
IF(AND(J751&lt;='CBSA Walk Groupings'!$B$3,J751&gt;'CBSA Walk Groupings'!$B$2),'CBSA Walk Groupings'!$A$3,
IF(AND(J751&lt;='CBSA Walk Groupings'!$B$4,J751&gt;'CBSA Walk Groupings'!$B$3),'CBSA Walk Groupings'!$A$4,
IF(AND(J751&lt;='CBSA Walk Groupings'!$B$5,J751&gt;'CBSA Walk Groupings'!$B$4),'CBSA Walk Groupings'!$A$5,
IF(J751&gt;'CBSA Walk Groupings'!$B$5,'CBSA Walk Groupings'!$A$6,"")))))</f>
        <v>1</v>
      </c>
      <c r="M751" s="72">
        <v>1</v>
      </c>
      <c r="N751" s="72">
        <v>24</v>
      </c>
    </row>
    <row r="752" spans="1:14" x14ac:dyDescent="0.25">
      <c r="A752" t="str">
        <f t="shared" si="11"/>
        <v>Gulf Regional Planning Commission_2013</v>
      </c>
      <c r="B752" t="s">
        <v>286</v>
      </c>
      <c r="C752" s="49" t="s">
        <v>189</v>
      </c>
      <c r="D752">
        <v>2013</v>
      </c>
      <c r="E752" s="45">
        <v>339244.57692550926</v>
      </c>
      <c r="F752" s="50">
        <v>146789.94377381125</v>
      </c>
      <c r="G752" s="46">
        <v>233.54668357772502</v>
      </c>
      <c r="H752" s="46">
        <v>3878.7357669386229</v>
      </c>
      <c r="I752" s="47">
        <v>0.15910264529946092</v>
      </c>
      <c r="J752" s="47">
        <v>2.6423715870586952</v>
      </c>
      <c r="K752" s="48">
        <f>IF(I752&lt;='CBSA Bike Groupings'!$B$2,'CBSA Bike Groupings'!$A$2,
IF(AND(I752&lt;='CBSA Bike Groupings'!$B$3,I752&gt;'CBSA Bike Groupings'!$B$2),'CBSA Bike Groupings'!$A$3,
IF(AND(I752&lt;='CBSA Bike Groupings'!$B$4,I752&gt;'CBSA Bike Groupings'!$B$3),'CBSA Bike Groupings'!$A$4,
IF(AND(I752&lt;='CBSA Bike Groupings'!$B$5,I752&gt;'CBSA Bike Groupings'!$B$4),'CBSA Bike Groupings'!$A$5,
IF(I752&gt;'CBSA Bike Groupings'!$B$5,'CBSA Bike Groupings'!$A$6,"")))))</f>
        <v>1</v>
      </c>
      <c r="L752" s="48">
        <f>IF(J752&lt;='CBSA Walk Groupings'!$B$2,'CBSA Walk Groupings'!$A$2,
IF(AND(J752&lt;='CBSA Walk Groupings'!$B$3,J752&gt;'CBSA Walk Groupings'!$B$2),'CBSA Walk Groupings'!$A$3,
IF(AND(J752&lt;='CBSA Walk Groupings'!$B$4,J752&gt;'CBSA Walk Groupings'!$B$3),'CBSA Walk Groupings'!$A$4,
IF(AND(J752&lt;='CBSA Walk Groupings'!$B$5,J752&gt;'CBSA Walk Groupings'!$B$4),'CBSA Walk Groupings'!$A$5,
IF(J752&gt;'CBSA Walk Groupings'!$B$5,'CBSA Walk Groupings'!$A$6,"")))))</f>
        <v>4</v>
      </c>
      <c r="M752" s="72">
        <v>0</v>
      </c>
      <c r="N752" s="72">
        <v>13</v>
      </c>
    </row>
    <row r="753" spans="1:14" x14ac:dyDescent="0.25">
      <c r="A753" t="str">
        <f t="shared" si="11"/>
        <v>Gulf Regional Planning Commission_2014</v>
      </c>
      <c r="B753" t="s">
        <v>286</v>
      </c>
      <c r="C753" s="49" t="s">
        <v>189</v>
      </c>
      <c r="D753">
        <v>2014</v>
      </c>
      <c r="E753" s="45">
        <v>342907.07815410109</v>
      </c>
      <c r="F753" s="50">
        <v>147272.67902442312</v>
      </c>
      <c r="G753" s="46">
        <v>263.94071136576702</v>
      </c>
      <c r="H753" s="46">
        <v>3972.0238242585147</v>
      </c>
      <c r="I753" s="47">
        <v>0.17921906025896095</v>
      </c>
      <c r="J753" s="47">
        <v>2.6970540975898252</v>
      </c>
      <c r="K753" s="48">
        <f>IF(I753&lt;='CBSA Bike Groupings'!$B$2,'CBSA Bike Groupings'!$A$2,
IF(AND(I753&lt;='CBSA Bike Groupings'!$B$3,I753&gt;'CBSA Bike Groupings'!$B$2),'CBSA Bike Groupings'!$A$3,
IF(AND(I753&lt;='CBSA Bike Groupings'!$B$4,I753&gt;'CBSA Bike Groupings'!$B$3),'CBSA Bike Groupings'!$A$4,
IF(AND(I753&lt;='CBSA Bike Groupings'!$B$5,I753&gt;'CBSA Bike Groupings'!$B$4),'CBSA Bike Groupings'!$A$5,
IF(I753&gt;'CBSA Bike Groupings'!$B$5,'CBSA Bike Groupings'!$A$6,"")))))</f>
        <v>1</v>
      </c>
      <c r="L753" s="48">
        <f>IF(J753&lt;='CBSA Walk Groupings'!$B$2,'CBSA Walk Groupings'!$A$2,
IF(AND(J753&lt;='CBSA Walk Groupings'!$B$3,J753&gt;'CBSA Walk Groupings'!$B$2),'CBSA Walk Groupings'!$A$3,
IF(AND(J753&lt;='CBSA Walk Groupings'!$B$4,J753&gt;'CBSA Walk Groupings'!$B$3),'CBSA Walk Groupings'!$A$4,
IF(AND(J753&lt;='CBSA Walk Groupings'!$B$5,J753&gt;'CBSA Walk Groupings'!$B$4),'CBSA Walk Groupings'!$A$5,
IF(J753&gt;'CBSA Walk Groupings'!$B$5,'CBSA Walk Groupings'!$A$6,"")))))</f>
        <v>4</v>
      </c>
      <c r="M753" s="72">
        <v>2</v>
      </c>
      <c r="N753" s="72">
        <v>8</v>
      </c>
    </row>
    <row r="754" spans="1:14" x14ac:dyDescent="0.25">
      <c r="A754" t="str">
        <f t="shared" si="11"/>
        <v>Gulf Regional Planning Commission_2015</v>
      </c>
      <c r="B754" t="s">
        <v>286</v>
      </c>
      <c r="C754" s="49" t="s">
        <v>189</v>
      </c>
      <c r="D754">
        <v>2015</v>
      </c>
      <c r="E754" s="45">
        <v>345926.81399210112</v>
      </c>
      <c r="F754" s="50">
        <v>147286.81960114688</v>
      </c>
      <c r="G754" s="46">
        <v>309.75205617989127</v>
      </c>
      <c r="H754" s="46">
        <v>3958.9157166596246</v>
      </c>
      <c r="I754" s="47">
        <v>0.21030534641096921</v>
      </c>
      <c r="J754" s="47">
        <v>2.6878954460286262</v>
      </c>
      <c r="K754" s="48">
        <f>IF(I754&lt;='CBSA Bike Groupings'!$B$2,'CBSA Bike Groupings'!$A$2,
IF(AND(I754&lt;='CBSA Bike Groupings'!$B$3,I754&gt;'CBSA Bike Groupings'!$B$2),'CBSA Bike Groupings'!$A$3,
IF(AND(I754&lt;='CBSA Bike Groupings'!$B$4,I754&gt;'CBSA Bike Groupings'!$B$3),'CBSA Bike Groupings'!$A$4,
IF(AND(I754&lt;='CBSA Bike Groupings'!$B$5,I754&gt;'CBSA Bike Groupings'!$B$4),'CBSA Bike Groupings'!$A$5,
IF(I754&gt;'CBSA Bike Groupings'!$B$5,'CBSA Bike Groupings'!$A$6,"")))))</f>
        <v>1</v>
      </c>
      <c r="L754" s="48">
        <f>IF(J754&lt;='CBSA Walk Groupings'!$B$2,'CBSA Walk Groupings'!$A$2,
IF(AND(J754&lt;='CBSA Walk Groupings'!$B$3,J754&gt;'CBSA Walk Groupings'!$B$2),'CBSA Walk Groupings'!$A$3,
IF(AND(J754&lt;='CBSA Walk Groupings'!$B$4,J754&gt;'CBSA Walk Groupings'!$B$3),'CBSA Walk Groupings'!$A$4,
IF(AND(J754&lt;='CBSA Walk Groupings'!$B$5,J754&gt;'CBSA Walk Groupings'!$B$4),'CBSA Walk Groupings'!$A$5,
IF(J754&gt;'CBSA Walk Groupings'!$B$5,'CBSA Walk Groupings'!$A$6,"")))))</f>
        <v>4</v>
      </c>
      <c r="M754" s="72">
        <v>2</v>
      </c>
      <c r="N754" s="72">
        <v>9</v>
      </c>
    </row>
    <row r="755" spans="1:14" x14ac:dyDescent="0.25">
      <c r="A755" t="str">
        <f t="shared" si="11"/>
        <v>Gulf Regional Planning Commission_2016</v>
      </c>
      <c r="B755" t="s">
        <v>286</v>
      </c>
      <c r="C755" s="49" t="s">
        <v>189</v>
      </c>
      <c r="D755">
        <v>2016</v>
      </c>
      <c r="E755" s="45">
        <v>348027.92388999584</v>
      </c>
      <c r="F755" s="50">
        <v>148925.17712162773</v>
      </c>
      <c r="G755" s="46">
        <v>301.52172586953299</v>
      </c>
      <c r="H755" s="46">
        <v>3854.4187959582532</v>
      </c>
      <c r="I755" s="47">
        <v>0.20246524576786576</v>
      </c>
      <c r="J755" s="47">
        <v>2.5881579397487204</v>
      </c>
      <c r="K755" s="48">
        <f>IF(I755&lt;='CBSA Bike Groupings'!$B$2,'CBSA Bike Groupings'!$A$2,
IF(AND(I755&lt;='CBSA Bike Groupings'!$B$3,I755&gt;'CBSA Bike Groupings'!$B$2),'CBSA Bike Groupings'!$A$3,
IF(AND(I755&lt;='CBSA Bike Groupings'!$B$4,I755&gt;'CBSA Bike Groupings'!$B$3),'CBSA Bike Groupings'!$A$4,
IF(AND(I755&lt;='CBSA Bike Groupings'!$B$5,I755&gt;'CBSA Bike Groupings'!$B$4),'CBSA Bike Groupings'!$A$5,
IF(I755&gt;'CBSA Bike Groupings'!$B$5,'CBSA Bike Groupings'!$A$6,"")))))</f>
        <v>1</v>
      </c>
      <c r="L755" s="48">
        <f>IF(J755&lt;='CBSA Walk Groupings'!$B$2,'CBSA Walk Groupings'!$A$2,
IF(AND(J755&lt;='CBSA Walk Groupings'!$B$3,J755&gt;'CBSA Walk Groupings'!$B$2),'CBSA Walk Groupings'!$A$3,
IF(AND(J755&lt;='CBSA Walk Groupings'!$B$4,J755&gt;'CBSA Walk Groupings'!$B$3),'CBSA Walk Groupings'!$A$4,
IF(AND(J755&lt;='CBSA Walk Groupings'!$B$5,J755&gt;'CBSA Walk Groupings'!$B$4),'CBSA Walk Groupings'!$A$5,
IF(J755&gt;'CBSA Walk Groupings'!$B$5,'CBSA Walk Groupings'!$A$6,"")))))</f>
        <v>4</v>
      </c>
      <c r="M755" s="72">
        <v>1</v>
      </c>
      <c r="N755" s="72">
        <v>10</v>
      </c>
    </row>
    <row r="756" spans="1:14" x14ac:dyDescent="0.25">
      <c r="A756" t="str">
        <f t="shared" si="11"/>
        <v>Gulf Regional Planning Commission_2017</v>
      </c>
      <c r="B756" t="s">
        <v>286</v>
      </c>
      <c r="C756" s="49" t="s">
        <v>189</v>
      </c>
      <c r="D756">
        <v>2017</v>
      </c>
      <c r="E756" s="45">
        <v>350254</v>
      </c>
      <c r="F756" s="50">
        <v>150782</v>
      </c>
      <c r="G756" s="46">
        <v>235</v>
      </c>
      <c r="H756" s="46">
        <v>3771</v>
      </c>
      <c r="I756" s="47">
        <f>(G756/$F756)*100</f>
        <v>0.15585414704672973</v>
      </c>
      <c r="J756" s="47">
        <f>(H756/$F756)*100</f>
        <v>2.5009616532477352</v>
      </c>
      <c r="K756" s="48">
        <f>IF(I756&lt;='CBSA Bike Groupings'!$B$2,'CBSA Bike Groupings'!$A$2,
IF(AND(I756&lt;='CBSA Bike Groupings'!$B$3,I756&gt;'CBSA Bike Groupings'!$B$2),'CBSA Bike Groupings'!$A$3,
IF(AND(I756&lt;='CBSA Bike Groupings'!$B$4,I756&gt;'CBSA Bike Groupings'!$B$3),'CBSA Bike Groupings'!$A$4,
IF(AND(I756&lt;='CBSA Bike Groupings'!$B$5,I756&gt;'CBSA Bike Groupings'!$B$4),'CBSA Bike Groupings'!$A$5,
IF(I756&gt;'CBSA Bike Groupings'!$B$5,'CBSA Bike Groupings'!$A$6,"")))))</f>
        <v>1</v>
      </c>
      <c r="L756" s="48">
        <f>IF(J756&lt;='CBSA Walk Groupings'!$B$2,'CBSA Walk Groupings'!$A$2,
IF(AND(J756&lt;='CBSA Walk Groupings'!$B$3,J756&gt;'CBSA Walk Groupings'!$B$2),'CBSA Walk Groupings'!$A$3,
IF(AND(J756&lt;='CBSA Walk Groupings'!$B$4,J756&gt;'CBSA Walk Groupings'!$B$3),'CBSA Walk Groupings'!$A$4,
IF(AND(J756&lt;='CBSA Walk Groupings'!$B$5,J756&gt;'CBSA Walk Groupings'!$B$4),'CBSA Walk Groupings'!$A$5,
IF(J756&gt;'CBSA Walk Groupings'!$B$5,'CBSA Walk Groupings'!$A$6,"")))))</f>
        <v>4</v>
      </c>
      <c r="M756" s="72">
        <v>1</v>
      </c>
      <c r="N756" s="72">
        <v>16</v>
      </c>
    </row>
    <row r="757" spans="1:14" x14ac:dyDescent="0.25">
      <c r="A757" t="str">
        <f t="shared" si="11"/>
        <v>Hagerstown-Eastern Panhandle MPO_2013</v>
      </c>
      <c r="B757" t="s">
        <v>287</v>
      </c>
      <c r="C757" s="49" t="s">
        <v>128</v>
      </c>
      <c r="D757">
        <v>2013</v>
      </c>
      <c r="E757" s="45">
        <v>308360.91005086573</v>
      </c>
      <c r="F757" s="50">
        <v>140033.56353914205</v>
      </c>
      <c r="G757" s="46">
        <v>150.99612280851784</v>
      </c>
      <c r="H757" s="46">
        <v>2980.7360519251201</v>
      </c>
      <c r="I757" s="47">
        <v>0.10782852267150335</v>
      </c>
      <c r="J757" s="47">
        <v>2.1285868734547684</v>
      </c>
      <c r="K757" s="48">
        <f>IF(I757&lt;='CBSA Bike Groupings'!$B$2,'CBSA Bike Groupings'!$A$2,
IF(AND(I757&lt;='CBSA Bike Groupings'!$B$3,I757&gt;'CBSA Bike Groupings'!$B$2),'CBSA Bike Groupings'!$A$3,
IF(AND(I757&lt;='CBSA Bike Groupings'!$B$4,I757&gt;'CBSA Bike Groupings'!$B$3),'CBSA Bike Groupings'!$A$4,
IF(AND(I757&lt;='CBSA Bike Groupings'!$B$5,I757&gt;'CBSA Bike Groupings'!$B$4),'CBSA Bike Groupings'!$A$5,
IF(I757&gt;'CBSA Bike Groupings'!$B$5,'CBSA Bike Groupings'!$A$6,"")))))</f>
        <v>1</v>
      </c>
      <c r="L757" s="48">
        <f>IF(J757&lt;='CBSA Walk Groupings'!$B$2,'CBSA Walk Groupings'!$A$2,
IF(AND(J757&lt;='CBSA Walk Groupings'!$B$3,J757&gt;'CBSA Walk Groupings'!$B$2),'CBSA Walk Groupings'!$A$3,
IF(AND(J757&lt;='CBSA Walk Groupings'!$B$4,J757&gt;'CBSA Walk Groupings'!$B$3),'CBSA Walk Groupings'!$A$4,
IF(AND(J757&lt;='CBSA Walk Groupings'!$B$5,J757&gt;'CBSA Walk Groupings'!$B$4),'CBSA Walk Groupings'!$A$5,
IF(J757&gt;'CBSA Walk Groupings'!$B$5,'CBSA Walk Groupings'!$A$6,"")))))</f>
        <v>3</v>
      </c>
      <c r="M757" s="72">
        <v>0</v>
      </c>
      <c r="N757" s="72">
        <v>7</v>
      </c>
    </row>
    <row r="758" spans="1:14" x14ac:dyDescent="0.25">
      <c r="A758" t="str">
        <f t="shared" si="11"/>
        <v>Hagerstown-Eastern Panhandle MPO_2014</v>
      </c>
      <c r="B758" t="s">
        <v>287</v>
      </c>
      <c r="C758" s="49" t="s">
        <v>128</v>
      </c>
      <c r="D758">
        <v>2014</v>
      </c>
      <c r="E758" s="45">
        <v>310869.09114960651</v>
      </c>
      <c r="F758" s="50">
        <v>140138.84187231588</v>
      </c>
      <c r="G758" s="46">
        <v>146.99763618864861</v>
      </c>
      <c r="H758" s="46">
        <v>2825.8992544641269</v>
      </c>
      <c r="I758" s="47">
        <v>0.10489428499957346</v>
      </c>
      <c r="J758" s="47">
        <v>2.0164996489972968</v>
      </c>
      <c r="K758" s="48">
        <f>IF(I758&lt;='CBSA Bike Groupings'!$B$2,'CBSA Bike Groupings'!$A$2,
IF(AND(I758&lt;='CBSA Bike Groupings'!$B$3,I758&gt;'CBSA Bike Groupings'!$B$2),'CBSA Bike Groupings'!$A$3,
IF(AND(I758&lt;='CBSA Bike Groupings'!$B$4,I758&gt;'CBSA Bike Groupings'!$B$3),'CBSA Bike Groupings'!$A$4,
IF(AND(I758&lt;='CBSA Bike Groupings'!$B$5,I758&gt;'CBSA Bike Groupings'!$B$4),'CBSA Bike Groupings'!$A$5,
IF(I758&gt;'CBSA Bike Groupings'!$B$5,'CBSA Bike Groupings'!$A$6,"")))))</f>
        <v>1</v>
      </c>
      <c r="L758" s="48">
        <f>IF(J758&lt;='CBSA Walk Groupings'!$B$2,'CBSA Walk Groupings'!$A$2,
IF(AND(J758&lt;='CBSA Walk Groupings'!$B$3,J758&gt;'CBSA Walk Groupings'!$B$2),'CBSA Walk Groupings'!$A$3,
IF(AND(J758&lt;='CBSA Walk Groupings'!$B$4,J758&gt;'CBSA Walk Groupings'!$B$3),'CBSA Walk Groupings'!$A$4,
IF(AND(J758&lt;='CBSA Walk Groupings'!$B$5,J758&gt;'CBSA Walk Groupings'!$B$4),'CBSA Walk Groupings'!$A$5,
IF(J758&gt;'CBSA Walk Groupings'!$B$5,'CBSA Walk Groupings'!$A$6,"")))))</f>
        <v>3</v>
      </c>
      <c r="M758" s="72">
        <v>1</v>
      </c>
      <c r="N758" s="72">
        <v>9</v>
      </c>
    </row>
    <row r="759" spans="1:14" x14ac:dyDescent="0.25">
      <c r="A759" t="str">
        <f t="shared" si="11"/>
        <v>Hagerstown-Eastern Panhandle MPO_2015</v>
      </c>
      <c r="B759" t="s">
        <v>287</v>
      </c>
      <c r="C759" s="49" t="s">
        <v>128</v>
      </c>
      <c r="D759">
        <v>2015</v>
      </c>
      <c r="E759" s="45">
        <v>313190.56420091842</v>
      </c>
      <c r="F759" s="50">
        <v>140786.93525040563</v>
      </c>
      <c r="G759" s="46">
        <v>112.00097044998675</v>
      </c>
      <c r="H759" s="46">
        <v>2693.1110316484242</v>
      </c>
      <c r="I759" s="47">
        <v>7.9553525510574014E-2</v>
      </c>
      <c r="J759" s="47">
        <v>1.9128983998823605</v>
      </c>
      <c r="K759" s="48">
        <f>IF(I759&lt;='CBSA Bike Groupings'!$B$2,'CBSA Bike Groupings'!$A$2,
IF(AND(I759&lt;='CBSA Bike Groupings'!$B$3,I759&gt;'CBSA Bike Groupings'!$B$2),'CBSA Bike Groupings'!$A$3,
IF(AND(I759&lt;='CBSA Bike Groupings'!$B$4,I759&gt;'CBSA Bike Groupings'!$B$3),'CBSA Bike Groupings'!$A$4,
IF(AND(I759&lt;='CBSA Bike Groupings'!$B$5,I759&gt;'CBSA Bike Groupings'!$B$4),'CBSA Bike Groupings'!$A$5,
IF(I759&gt;'CBSA Bike Groupings'!$B$5,'CBSA Bike Groupings'!$A$6,"")))))</f>
        <v>1</v>
      </c>
      <c r="L759" s="48">
        <f>IF(J759&lt;='CBSA Walk Groupings'!$B$2,'CBSA Walk Groupings'!$A$2,
IF(AND(J759&lt;='CBSA Walk Groupings'!$B$3,J759&gt;'CBSA Walk Groupings'!$B$2),'CBSA Walk Groupings'!$A$3,
IF(AND(J759&lt;='CBSA Walk Groupings'!$B$4,J759&gt;'CBSA Walk Groupings'!$B$3),'CBSA Walk Groupings'!$A$4,
IF(AND(J759&lt;='CBSA Walk Groupings'!$B$5,J759&gt;'CBSA Walk Groupings'!$B$4),'CBSA Walk Groupings'!$A$5,
IF(J759&gt;'CBSA Walk Groupings'!$B$5,'CBSA Walk Groupings'!$A$6,"")))))</f>
        <v>3</v>
      </c>
      <c r="M759" s="72">
        <v>1</v>
      </c>
      <c r="N759" s="72">
        <v>3</v>
      </c>
    </row>
    <row r="760" spans="1:14" x14ac:dyDescent="0.25">
      <c r="A760" t="str">
        <f t="shared" si="11"/>
        <v>Hagerstown-Eastern Panhandle MPO_2016</v>
      </c>
      <c r="B760" t="s">
        <v>287</v>
      </c>
      <c r="C760" s="49" t="s">
        <v>128</v>
      </c>
      <c r="D760">
        <v>2016</v>
      </c>
      <c r="E760" s="45">
        <v>315257.93955659348</v>
      </c>
      <c r="F760" s="50">
        <v>142156.21560231646</v>
      </c>
      <c r="G760" s="46">
        <v>121.99430747900156</v>
      </c>
      <c r="H760" s="46">
        <v>2711.130845991418</v>
      </c>
      <c r="I760" s="47">
        <v>8.5817075927430389E-2</v>
      </c>
      <c r="J760" s="47">
        <v>1.9071490011916437</v>
      </c>
      <c r="K760" s="48">
        <f>IF(I760&lt;='CBSA Bike Groupings'!$B$2,'CBSA Bike Groupings'!$A$2,
IF(AND(I760&lt;='CBSA Bike Groupings'!$B$3,I760&gt;'CBSA Bike Groupings'!$B$2),'CBSA Bike Groupings'!$A$3,
IF(AND(I760&lt;='CBSA Bike Groupings'!$B$4,I760&gt;'CBSA Bike Groupings'!$B$3),'CBSA Bike Groupings'!$A$4,
IF(AND(I760&lt;='CBSA Bike Groupings'!$B$5,I760&gt;'CBSA Bike Groupings'!$B$4),'CBSA Bike Groupings'!$A$5,
IF(I760&gt;'CBSA Bike Groupings'!$B$5,'CBSA Bike Groupings'!$A$6,"")))))</f>
        <v>1</v>
      </c>
      <c r="L760" s="48">
        <f>IF(J760&lt;='CBSA Walk Groupings'!$B$2,'CBSA Walk Groupings'!$A$2,
IF(AND(J760&lt;='CBSA Walk Groupings'!$B$3,J760&gt;'CBSA Walk Groupings'!$B$2),'CBSA Walk Groupings'!$A$3,
IF(AND(J760&lt;='CBSA Walk Groupings'!$B$4,J760&gt;'CBSA Walk Groupings'!$B$3),'CBSA Walk Groupings'!$A$4,
IF(AND(J760&lt;='CBSA Walk Groupings'!$B$5,J760&gt;'CBSA Walk Groupings'!$B$4),'CBSA Walk Groupings'!$A$5,
IF(J760&gt;'CBSA Walk Groupings'!$B$5,'CBSA Walk Groupings'!$A$6,"")))))</f>
        <v>3</v>
      </c>
      <c r="M760" s="72">
        <v>1</v>
      </c>
      <c r="N760" s="72">
        <v>5</v>
      </c>
    </row>
    <row r="761" spans="1:14" x14ac:dyDescent="0.25">
      <c r="A761" t="str">
        <f t="shared" si="11"/>
        <v>Hagerstown-Eastern Panhandle MPO_2017</v>
      </c>
      <c r="B761" t="s">
        <v>287</v>
      </c>
      <c r="C761" s="49" t="s">
        <v>128</v>
      </c>
      <c r="D761">
        <v>2017</v>
      </c>
      <c r="E761" s="45">
        <v>316813</v>
      </c>
      <c r="F761" s="50">
        <v>144335</v>
      </c>
      <c r="G761" s="46">
        <v>126</v>
      </c>
      <c r="H761" s="46">
        <v>2705</v>
      </c>
      <c r="I761" s="47">
        <f>(G761/$F761)*100</f>
        <v>8.7296913430560841E-2</v>
      </c>
      <c r="J761" s="47">
        <f>(H761/$F761)*100</f>
        <v>1.8741123081719613</v>
      </c>
      <c r="K761" s="48">
        <f>IF(I761&lt;='CBSA Bike Groupings'!$B$2,'CBSA Bike Groupings'!$A$2,
IF(AND(I761&lt;='CBSA Bike Groupings'!$B$3,I761&gt;'CBSA Bike Groupings'!$B$2),'CBSA Bike Groupings'!$A$3,
IF(AND(I761&lt;='CBSA Bike Groupings'!$B$4,I761&gt;'CBSA Bike Groupings'!$B$3),'CBSA Bike Groupings'!$A$4,
IF(AND(I761&lt;='CBSA Bike Groupings'!$B$5,I761&gt;'CBSA Bike Groupings'!$B$4),'CBSA Bike Groupings'!$A$5,
IF(I761&gt;'CBSA Bike Groupings'!$B$5,'CBSA Bike Groupings'!$A$6,"")))))</f>
        <v>1</v>
      </c>
      <c r="L761" s="48">
        <f>IF(J761&lt;='CBSA Walk Groupings'!$B$2,'CBSA Walk Groupings'!$A$2,
IF(AND(J761&lt;='CBSA Walk Groupings'!$B$3,J761&gt;'CBSA Walk Groupings'!$B$2),'CBSA Walk Groupings'!$A$3,
IF(AND(J761&lt;='CBSA Walk Groupings'!$B$4,J761&gt;'CBSA Walk Groupings'!$B$3),'CBSA Walk Groupings'!$A$4,
IF(AND(J761&lt;='CBSA Walk Groupings'!$B$5,J761&gt;'CBSA Walk Groupings'!$B$4),'CBSA Walk Groupings'!$A$5,
IF(J761&gt;'CBSA Walk Groupings'!$B$5,'CBSA Walk Groupings'!$A$6,"")))))</f>
        <v>3</v>
      </c>
      <c r="M761" s="72">
        <v>2</v>
      </c>
      <c r="N761" s="72">
        <v>4</v>
      </c>
    </row>
    <row r="762" spans="1:14" x14ac:dyDescent="0.25">
      <c r="A762" t="str">
        <f t="shared" si="11"/>
        <v>Hampton Roads Transportation Planning Organization_2013</v>
      </c>
      <c r="B762" t="s">
        <v>288</v>
      </c>
      <c r="C762" s="49" t="s">
        <v>149</v>
      </c>
      <c r="D762">
        <v>2013</v>
      </c>
      <c r="E762" s="45">
        <v>1628273.8576812882</v>
      </c>
      <c r="F762" s="50">
        <v>798778.49755759106</v>
      </c>
      <c r="G762" s="46">
        <v>3424.001436540143</v>
      </c>
      <c r="H762" s="46">
        <v>23411.063006682081</v>
      </c>
      <c r="I762" s="47">
        <v>0.4286546829953039</v>
      </c>
      <c r="J762" s="47">
        <v>2.9308579384980464</v>
      </c>
      <c r="K762" s="48">
        <f>IF(I762&lt;='CBSA Bike Groupings'!$B$2,'CBSA Bike Groupings'!$A$2,
IF(AND(I762&lt;='CBSA Bike Groupings'!$B$3,I762&gt;'CBSA Bike Groupings'!$B$2),'CBSA Bike Groupings'!$A$3,
IF(AND(I762&lt;='CBSA Bike Groupings'!$B$4,I762&gt;'CBSA Bike Groupings'!$B$3),'CBSA Bike Groupings'!$A$4,
IF(AND(I762&lt;='CBSA Bike Groupings'!$B$5,I762&gt;'CBSA Bike Groupings'!$B$4),'CBSA Bike Groupings'!$A$5,
IF(I762&gt;'CBSA Bike Groupings'!$B$5,'CBSA Bike Groupings'!$A$6,"")))))</f>
        <v>3</v>
      </c>
      <c r="L762" s="48">
        <f>IF(J762&lt;='CBSA Walk Groupings'!$B$2,'CBSA Walk Groupings'!$A$2,
IF(AND(J762&lt;='CBSA Walk Groupings'!$B$3,J762&gt;'CBSA Walk Groupings'!$B$2),'CBSA Walk Groupings'!$A$3,
IF(AND(J762&lt;='CBSA Walk Groupings'!$B$4,J762&gt;'CBSA Walk Groupings'!$B$3),'CBSA Walk Groupings'!$A$4,
IF(AND(J762&lt;='CBSA Walk Groupings'!$B$5,J762&gt;'CBSA Walk Groupings'!$B$4),'CBSA Walk Groupings'!$A$5,
IF(J762&gt;'CBSA Walk Groupings'!$B$5,'CBSA Walk Groupings'!$A$6,"")))))</f>
        <v>4</v>
      </c>
      <c r="M762" s="72">
        <v>3</v>
      </c>
      <c r="N762" s="72">
        <v>18</v>
      </c>
    </row>
    <row r="763" spans="1:14" x14ac:dyDescent="0.25">
      <c r="A763" t="str">
        <f t="shared" si="11"/>
        <v>Hampton Roads Transportation Planning Organization_2014</v>
      </c>
      <c r="B763" t="s">
        <v>288</v>
      </c>
      <c r="C763" s="49" t="s">
        <v>149</v>
      </c>
      <c r="D763">
        <v>2014</v>
      </c>
      <c r="E763" s="45">
        <v>1637486.103807163</v>
      </c>
      <c r="F763" s="50">
        <v>799528.37850194087</v>
      </c>
      <c r="G763" s="46">
        <v>3354.9979248075992</v>
      </c>
      <c r="H763" s="46">
        <v>24873.169570515664</v>
      </c>
      <c r="I763" s="47">
        <v>0.41962211911649544</v>
      </c>
      <c r="J763" s="47">
        <v>3.1109802027440208</v>
      </c>
      <c r="K763" s="48">
        <f>IF(I763&lt;='CBSA Bike Groupings'!$B$2,'CBSA Bike Groupings'!$A$2,
IF(AND(I763&lt;='CBSA Bike Groupings'!$B$3,I763&gt;'CBSA Bike Groupings'!$B$2),'CBSA Bike Groupings'!$A$3,
IF(AND(I763&lt;='CBSA Bike Groupings'!$B$4,I763&gt;'CBSA Bike Groupings'!$B$3),'CBSA Bike Groupings'!$A$4,
IF(AND(I763&lt;='CBSA Bike Groupings'!$B$5,I763&gt;'CBSA Bike Groupings'!$B$4),'CBSA Bike Groupings'!$A$5,
IF(I763&gt;'CBSA Bike Groupings'!$B$5,'CBSA Bike Groupings'!$A$6,"")))))</f>
        <v>3</v>
      </c>
      <c r="L763" s="48">
        <f>IF(J763&lt;='CBSA Walk Groupings'!$B$2,'CBSA Walk Groupings'!$A$2,
IF(AND(J763&lt;='CBSA Walk Groupings'!$B$3,J763&gt;'CBSA Walk Groupings'!$B$2),'CBSA Walk Groupings'!$A$3,
IF(AND(J763&lt;='CBSA Walk Groupings'!$B$4,J763&gt;'CBSA Walk Groupings'!$B$3),'CBSA Walk Groupings'!$A$4,
IF(AND(J763&lt;='CBSA Walk Groupings'!$B$5,J763&gt;'CBSA Walk Groupings'!$B$4),'CBSA Walk Groupings'!$A$5,
IF(J763&gt;'CBSA Walk Groupings'!$B$5,'CBSA Walk Groupings'!$A$6,"")))))</f>
        <v>4</v>
      </c>
      <c r="M763" s="72">
        <v>4</v>
      </c>
      <c r="N763" s="72">
        <v>24</v>
      </c>
    </row>
    <row r="764" spans="1:14" x14ac:dyDescent="0.25">
      <c r="A764" t="str">
        <f t="shared" si="11"/>
        <v>Hampton Roads Transportation Planning Organization_2015</v>
      </c>
      <c r="B764" t="s">
        <v>288</v>
      </c>
      <c r="C764" s="49" t="s">
        <v>149</v>
      </c>
      <c r="D764">
        <v>2015</v>
      </c>
      <c r="E764" s="45">
        <v>1646010.6098827345</v>
      </c>
      <c r="F764" s="50">
        <v>805289.8258840706</v>
      </c>
      <c r="G764" s="46">
        <v>3488.9977375835106</v>
      </c>
      <c r="H764" s="46">
        <v>22898.012351393521</v>
      </c>
      <c r="I764" s="47">
        <v>0.43325988053471154</v>
      </c>
      <c r="J764" s="47">
        <v>2.8434498506491641</v>
      </c>
      <c r="K764" s="48">
        <f>IF(I764&lt;='CBSA Bike Groupings'!$B$2,'CBSA Bike Groupings'!$A$2,
IF(AND(I764&lt;='CBSA Bike Groupings'!$B$3,I764&gt;'CBSA Bike Groupings'!$B$2),'CBSA Bike Groupings'!$A$3,
IF(AND(I764&lt;='CBSA Bike Groupings'!$B$4,I764&gt;'CBSA Bike Groupings'!$B$3),'CBSA Bike Groupings'!$A$4,
IF(AND(I764&lt;='CBSA Bike Groupings'!$B$5,I764&gt;'CBSA Bike Groupings'!$B$4),'CBSA Bike Groupings'!$A$5,
IF(I764&gt;'CBSA Bike Groupings'!$B$5,'CBSA Bike Groupings'!$A$6,"")))))</f>
        <v>3</v>
      </c>
      <c r="L764" s="48">
        <f>IF(J764&lt;='CBSA Walk Groupings'!$B$2,'CBSA Walk Groupings'!$A$2,
IF(AND(J764&lt;='CBSA Walk Groupings'!$B$3,J764&gt;'CBSA Walk Groupings'!$B$2),'CBSA Walk Groupings'!$A$3,
IF(AND(J764&lt;='CBSA Walk Groupings'!$B$4,J764&gt;'CBSA Walk Groupings'!$B$3),'CBSA Walk Groupings'!$A$4,
IF(AND(J764&lt;='CBSA Walk Groupings'!$B$5,J764&gt;'CBSA Walk Groupings'!$B$4),'CBSA Walk Groupings'!$A$5,
IF(J764&gt;'CBSA Walk Groupings'!$B$5,'CBSA Walk Groupings'!$A$6,"")))))</f>
        <v>4</v>
      </c>
      <c r="M764" s="72">
        <v>4</v>
      </c>
      <c r="N764" s="72">
        <v>22</v>
      </c>
    </row>
    <row r="765" spans="1:14" x14ac:dyDescent="0.25">
      <c r="A765" t="str">
        <f t="shared" si="11"/>
        <v>Hampton Roads Transportation Planning Organization_2016</v>
      </c>
      <c r="B765" t="s">
        <v>288</v>
      </c>
      <c r="C765" s="49" t="s">
        <v>149</v>
      </c>
      <c r="D765">
        <v>2016</v>
      </c>
      <c r="E765" s="45">
        <v>1653690.9545548074</v>
      </c>
      <c r="F765" s="50">
        <v>813728.32076127839</v>
      </c>
      <c r="G765" s="46">
        <v>3565.9876594418747</v>
      </c>
      <c r="H765" s="46">
        <v>25211.537170421048</v>
      </c>
      <c r="I765" s="47">
        <v>0.43822828436224726</v>
      </c>
      <c r="J765" s="47">
        <v>3.0982745133946619</v>
      </c>
      <c r="K765" s="48">
        <f>IF(I765&lt;='CBSA Bike Groupings'!$B$2,'CBSA Bike Groupings'!$A$2,
IF(AND(I765&lt;='CBSA Bike Groupings'!$B$3,I765&gt;'CBSA Bike Groupings'!$B$2),'CBSA Bike Groupings'!$A$3,
IF(AND(I765&lt;='CBSA Bike Groupings'!$B$4,I765&gt;'CBSA Bike Groupings'!$B$3),'CBSA Bike Groupings'!$A$4,
IF(AND(I765&lt;='CBSA Bike Groupings'!$B$5,I765&gt;'CBSA Bike Groupings'!$B$4),'CBSA Bike Groupings'!$A$5,
IF(I765&gt;'CBSA Bike Groupings'!$B$5,'CBSA Bike Groupings'!$A$6,"")))))</f>
        <v>3</v>
      </c>
      <c r="L765" s="48">
        <f>IF(J765&lt;='CBSA Walk Groupings'!$B$2,'CBSA Walk Groupings'!$A$2,
IF(AND(J765&lt;='CBSA Walk Groupings'!$B$3,J765&gt;'CBSA Walk Groupings'!$B$2),'CBSA Walk Groupings'!$A$3,
IF(AND(J765&lt;='CBSA Walk Groupings'!$B$4,J765&gt;'CBSA Walk Groupings'!$B$3),'CBSA Walk Groupings'!$A$4,
IF(AND(J765&lt;='CBSA Walk Groupings'!$B$5,J765&gt;'CBSA Walk Groupings'!$B$4),'CBSA Walk Groupings'!$A$5,
IF(J765&gt;'CBSA Walk Groupings'!$B$5,'CBSA Walk Groupings'!$A$6,"")))))</f>
        <v>4</v>
      </c>
      <c r="M765" s="72">
        <v>4</v>
      </c>
      <c r="N765" s="72">
        <v>24</v>
      </c>
    </row>
    <row r="766" spans="1:14" x14ac:dyDescent="0.25">
      <c r="A766" t="str">
        <f t="shared" si="11"/>
        <v>Hampton Roads Transportation Planning Organization_2017</v>
      </c>
      <c r="B766" t="s">
        <v>288</v>
      </c>
      <c r="C766" s="49" t="s">
        <v>149</v>
      </c>
      <c r="D766">
        <v>2017</v>
      </c>
      <c r="E766" s="45">
        <v>1656884</v>
      </c>
      <c r="F766" s="50">
        <v>821598</v>
      </c>
      <c r="G766" s="46">
        <v>3804</v>
      </c>
      <c r="H766" s="46">
        <v>28277</v>
      </c>
      <c r="I766" s="47">
        <f>(G766/$F766)*100</f>
        <v>0.46300015335967221</v>
      </c>
      <c r="J766" s="47">
        <f>(H766/$F766)*100</f>
        <v>3.4417075017222536</v>
      </c>
      <c r="K766" s="48">
        <f>IF(I766&lt;='CBSA Bike Groupings'!$B$2,'CBSA Bike Groupings'!$A$2,
IF(AND(I766&lt;='CBSA Bike Groupings'!$B$3,I766&gt;'CBSA Bike Groupings'!$B$2),'CBSA Bike Groupings'!$A$3,
IF(AND(I766&lt;='CBSA Bike Groupings'!$B$4,I766&gt;'CBSA Bike Groupings'!$B$3),'CBSA Bike Groupings'!$A$4,
IF(AND(I766&lt;='CBSA Bike Groupings'!$B$5,I766&gt;'CBSA Bike Groupings'!$B$4),'CBSA Bike Groupings'!$A$5,
IF(I766&gt;'CBSA Bike Groupings'!$B$5,'CBSA Bike Groupings'!$A$6,"")))))</f>
        <v>3</v>
      </c>
      <c r="L766" s="48">
        <f>IF(J766&lt;='CBSA Walk Groupings'!$B$2,'CBSA Walk Groupings'!$A$2,
IF(AND(J766&lt;='CBSA Walk Groupings'!$B$3,J766&gt;'CBSA Walk Groupings'!$B$2),'CBSA Walk Groupings'!$A$3,
IF(AND(J766&lt;='CBSA Walk Groupings'!$B$4,J766&gt;'CBSA Walk Groupings'!$B$3),'CBSA Walk Groupings'!$A$4,
IF(AND(J766&lt;='CBSA Walk Groupings'!$B$5,J766&gt;'CBSA Walk Groupings'!$B$4),'CBSA Walk Groupings'!$A$5,
IF(J766&gt;'CBSA Walk Groupings'!$B$5,'CBSA Walk Groupings'!$A$6,"")))))</f>
        <v>5</v>
      </c>
      <c r="M766" s="72">
        <v>5</v>
      </c>
      <c r="N766" s="72">
        <v>25</v>
      </c>
    </row>
    <row r="767" spans="1:14" x14ac:dyDescent="0.25">
      <c r="A767" t="str">
        <f t="shared" si="11"/>
        <v>Harlingen-San Benito MPO_2013</v>
      </c>
      <c r="B767" t="s">
        <v>289</v>
      </c>
      <c r="C767" s="49" t="s">
        <v>93</v>
      </c>
      <c r="D767">
        <v>2013</v>
      </c>
      <c r="E767" s="45">
        <v>148980.22428336734</v>
      </c>
      <c r="F767" s="50">
        <v>47922.234374562584</v>
      </c>
      <c r="G767" s="46">
        <v>127.00224426765583</v>
      </c>
      <c r="H767" s="46">
        <v>881.27940369513954</v>
      </c>
      <c r="I767" s="47">
        <v>0.26501736808638748</v>
      </c>
      <c r="J767" s="47">
        <v>1.8389781177710027</v>
      </c>
      <c r="K767" s="48">
        <f>IF(I767&lt;='CBSA Bike Groupings'!$B$2,'CBSA Bike Groupings'!$A$2,
IF(AND(I767&lt;='CBSA Bike Groupings'!$B$3,I767&gt;'CBSA Bike Groupings'!$B$2),'CBSA Bike Groupings'!$A$3,
IF(AND(I767&lt;='CBSA Bike Groupings'!$B$4,I767&gt;'CBSA Bike Groupings'!$B$3),'CBSA Bike Groupings'!$A$4,
IF(AND(I767&lt;='CBSA Bike Groupings'!$B$5,I767&gt;'CBSA Bike Groupings'!$B$4),'CBSA Bike Groupings'!$A$5,
IF(I767&gt;'CBSA Bike Groupings'!$B$5,'CBSA Bike Groupings'!$A$6,"")))))</f>
        <v>2</v>
      </c>
      <c r="L767" s="48">
        <f>IF(J767&lt;='CBSA Walk Groupings'!$B$2,'CBSA Walk Groupings'!$A$2,
IF(AND(J767&lt;='CBSA Walk Groupings'!$B$3,J767&gt;'CBSA Walk Groupings'!$B$2),'CBSA Walk Groupings'!$A$3,
IF(AND(J767&lt;='CBSA Walk Groupings'!$B$4,J767&gt;'CBSA Walk Groupings'!$B$3),'CBSA Walk Groupings'!$A$4,
IF(AND(J767&lt;='CBSA Walk Groupings'!$B$5,J767&gt;'CBSA Walk Groupings'!$B$4),'CBSA Walk Groupings'!$A$5,
IF(J767&gt;'CBSA Walk Groupings'!$B$5,'CBSA Walk Groupings'!$A$6,"")))))</f>
        <v>3</v>
      </c>
      <c r="M767" s="72">
        <v>0</v>
      </c>
      <c r="N767" s="72">
        <v>3</v>
      </c>
    </row>
    <row r="768" spans="1:14" x14ac:dyDescent="0.25">
      <c r="A768" t="str">
        <f t="shared" si="11"/>
        <v>Harlingen-San Benito MPO_2014</v>
      </c>
      <c r="B768" t="s">
        <v>289</v>
      </c>
      <c r="C768" s="49" t="s">
        <v>93</v>
      </c>
      <c r="D768">
        <v>2014</v>
      </c>
      <c r="E768" s="45">
        <v>150245.21613460692</v>
      </c>
      <c r="F768" s="50">
        <v>49931.100763368391</v>
      </c>
      <c r="G768" s="46">
        <v>141.00224426759505</v>
      </c>
      <c r="H768" s="46">
        <v>908.95200049592358</v>
      </c>
      <c r="I768" s="47">
        <v>0.28239362263577489</v>
      </c>
      <c r="J768" s="47">
        <v>1.820412501626181</v>
      </c>
      <c r="K768" s="48">
        <f>IF(I768&lt;='CBSA Bike Groupings'!$B$2,'CBSA Bike Groupings'!$A$2,
IF(AND(I768&lt;='CBSA Bike Groupings'!$B$3,I768&gt;'CBSA Bike Groupings'!$B$2),'CBSA Bike Groupings'!$A$3,
IF(AND(I768&lt;='CBSA Bike Groupings'!$B$4,I768&gt;'CBSA Bike Groupings'!$B$3),'CBSA Bike Groupings'!$A$4,
IF(AND(I768&lt;='CBSA Bike Groupings'!$B$5,I768&gt;'CBSA Bike Groupings'!$B$4),'CBSA Bike Groupings'!$A$5,
IF(I768&gt;'CBSA Bike Groupings'!$B$5,'CBSA Bike Groupings'!$A$6,"")))))</f>
        <v>2</v>
      </c>
      <c r="L768" s="48">
        <f>IF(J768&lt;='CBSA Walk Groupings'!$B$2,'CBSA Walk Groupings'!$A$2,
IF(AND(J768&lt;='CBSA Walk Groupings'!$B$3,J768&gt;'CBSA Walk Groupings'!$B$2),'CBSA Walk Groupings'!$A$3,
IF(AND(J768&lt;='CBSA Walk Groupings'!$B$4,J768&gt;'CBSA Walk Groupings'!$B$3),'CBSA Walk Groupings'!$A$4,
IF(AND(J768&lt;='CBSA Walk Groupings'!$B$5,J768&gt;'CBSA Walk Groupings'!$B$4),'CBSA Walk Groupings'!$A$5,
IF(J768&gt;'CBSA Walk Groupings'!$B$5,'CBSA Walk Groupings'!$A$6,"")))))</f>
        <v>2</v>
      </c>
      <c r="M768" s="72">
        <v>1</v>
      </c>
      <c r="N768" s="72">
        <v>2</v>
      </c>
    </row>
    <row r="769" spans="1:14" x14ac:dyDescent="0.25">
      <c r="A769" t="str">
        <f t="shared" si="11"/>
        <v>Harlingen-San Benito MPO_2015</v>
      </c>
      <c r="B769" t="s">
        <v>289</v>
      </c>
      <c r="C769" s="49" t="s">
        <v>93</v>
      </c>
      <c r="D769">
        <v>2015</v>
      </c>
      <c r="E769" s="45">
        <v>150141.51228068673</v>
      </c>
      <c r="F769" s="50">
        <v>50999.233578212181</v>
      </c>
      <c r="G769" s="46">
        <v>68.999999999959002</v>
      </c>
      <c r="H769" s="46">
        <v>837.66265823072354</v>
      </c>
      <c r="I769" s="47">
        <v>0.13529615086105348</v>
      </c>
      <c r="J769" s="47">
        <v>1.6425004837496</v>
      </c>
      <c r="K769" s="48">
        <f>IF(I769&lt;='CBSA Bike Groupings'!$B$2,'CBSA Bike Groupings'!$A$2,
IF(AND(I769&lt;='CBSA Bike Groupings'!$B$3,I769&gt;'CBSA Bike Groupings'!$B$2),'CBSA Bike Groupings'!$A$3,
IF(AND(I769&lt;='CBSA Bike Groupings'!$B$4,I769&gt;'CBSA Bike Groupings'!$B$3),'CBSA Bike Groupings'!$A$4,
IF(AND(I769&lt;='CBSA Bike Groupings'!$B$5,I769&gt;'CBSA Bike Groupings'!$B$4),'CBSA Bike Groupings'!$A$5,
IF(I769&gt;'CBSA Bike Groupings'!$B$5,'CBSA Bike Groupings'!$A$6,"")))))</f>
        <v>1</v>
      </c>
      <c r="L769" s="48">
        <f>IF(J769&lt;='CBSA Walk Groupings'!$B$2,'CBSA Walk Groupings'!$A$2,
IF(AND(J769&lt;='CBSA Walk Groupings'!$B$3,J769&gt;'CBSA Walk Groupings'!$B$2),'CBSA Walk Groupings'!$A$3,
IF(AND(J769&lt;='CBSA Walk Groupings'!$B$4,J769&gt;'CBSA Walk Groupings'!$B$3),'CBSA Walk Groupings'!$A$4,
IF(AND(J769&lt;='CBSA Walk Groupings'!$B$5,J769&gt;'CBSA Walk Groupings'!$B$4),'CBSA Walk Groupings'!$A$5,
IF(J769&gt;'CBSA Walk Groupings'!$B$5,'CBSA Walk Groupings'!$A$6,"")))))</f>
        <v>2</v>
      </c>
      <c r="M769" s="72">
        <v>0</v>
      </c>
      <c r="N769" s="72">
        <v>5</v>
      </c>
    </row>
    <row r="770" spans="1:14" x14ac:dyDescent="0.25">
      <c r="A770" t="str">
        <f t="shared" si="11"/>
        <v>Harlingen-San Benito MPO_2016</v>
      </c>
      <c r="B770" t="s">
        <v>289</v>
      </c>
      <c r="C770" s="49" t="s">
        <v>93</v>
      </c>
      <c r="D770">
        <v>2016</v>
      </c>
      <c r="E770" s="45">
        <v>150528.93296541911</v>
      </c>
      <c r="F770" s="50">
        <v>52677.058519036058</v>
      </c>
      <c r="G770" s="46">
        <v>67.998340162249832</v>
      </c>
      <c r="H770" s="46">
        <v>909.86491137805308</v>
      </c>
      <c r="I770" s="47">
        <v>0.12908530216750252</v>
      </c>
      <c r="J770" s="47">
        <v>1.7272507937193431</v>
      </c>
      <c r="K770" s="48">
        <f>IF(I770&lt;='CBSA Bike Groupings'!$B$2,'CBSA Bike Groupings'!$A$2,
IF(AND(I770&lt;='CBSA Bike Groupings'!$B$3,I770&gt;'CBSA Bike Groupings'!$B$2),'CBSA Bike Groupings'!$A$3,
IF(AND(I770&lt;='CBSA Bike Groupings'!$B$4,I770&gt;'CBSA Bike Groupings'!$B$3),'CBSA Bike Groupings'!$A$4,
IF(AND(I770&lt;='CBSA Bike Groupings'!$B$5,I770&gt;'CBSA Bike Groupings'!$B$4),'CBSA Bike Groupings'!$A$5,
IF(I770&gt;'CBSA Bike Groupings'!$B$5,'CBSA Bike Groupings'!$A$6,"")))))</f>
        <v>1</v>
      </c>
      <c r="L770" s="48">
        <f>IF(J770&lt;='CBSA Walk Groupings'!$B$2,'CBSA Walk Groupings'!$A$2,
IF(AND(J770&lt;='CBSA Walk Groupings'!$B$3,J770&gt;'CBSA Walk Groupings'!$B$2),'CBSA Walk Groupings'!$A$3,
IF(AND(J770&lt;='CBSA Walk Groupings'!$B$4,J770&gt;'CBSA Walk Groupings'!$B$3),'CBSA Walk Groupings'!$A$4,
IF(AND(J770&lt;='CBSA Walk Groupings'!$B$5,J770&gt;'CBSA Walk Groupings'!$B$4),'CBSA Walk Groupings'!$A$5,
IF(J770&gt;'CBSA Walk Groupings'!$B$5,'CBSA Walk Groupings'!$A$6,"")))))</f>
        <v>2</v>
      </c>
      <c r="M770" s="72">
        <v>0</v>
      </c>
      <c r="N770" s="72">
        <v>3</v>
      </c>
    </row>
    <row r="771" spans="1:14" x14ac:dyDescent="0.25">
      <c r="A771" t="str">
        <f t="shared" ref="A771:A834" si="12">B771&amp;"_"&amp;D771</f>
        <v>Harlingen-San Benito MPO_2017</v>
      </c>
      <c r="B771" t="s">
        <v>289</v>
      </c>
      <c r="C771" s="49" t="s">
        <v>93</v>
      </c>
      <c r="D771">
        <v>2017</v>
      </c>
      <c r="E771" s="45">
        <v>151749</v>
      </c>
      <c r="F771" s="50">
        <v>54382</v>
      </c>
      <c r="G771" s="46">
        <v>120</v>
      </c>
      <c r="H771" s="46">
        <v>975</v>
      </c>
      <c r="I771" s="47">
        <f>(G771/$F771)*100</f>
        <v>0.22066124820712738</v>
      </c>
      <c r="J771" s="47">
        <f>(H771/$F771)*100</f>
        <v>1.7928726416829097</v>
      </c>
      <c r="K771" s="48">
        <f>IF(I771&lt;='CBSA Bike Groupings'!$B$2,'CBSA Bike Groupings'!$A$2,
IF(AND(I771&lt;='CBSA Bike Groupings'!$B$3,I771&gt;'CBSA Bike Groupings'!$B$2),'CBSA Bike Groupings'!$A$3,
IF(AND(I771&lt;='CBSA Bike Groupings'!$B$4,I771&gt;'CBSA Bike Groupings'!$B$3),'CBSA Bike Groupings'!$A$4,
IF(AND(I771&lt;='CBSA Bike Groupings'!$B$5,I771&gt;'CBSA Bike Groupings'!$B$4),'CBSA Bike Groupings'!$A$5,
IF(I771&gt;'CBSA Bike Groupings'!$B$5,'CBSA Bike Groupings'!$A$6,"")))))</f>
        <v>1</v>
      </c>
      <c r="L771" s="48">
        <f>IF(J771&lt;='CBSA Walk Groupings'!$B$2,'CBSA Walk Groupings'!$A$2,
IF(AND(J771&lt;='CBSA Walk Groupings'!$B$3,J771&gt;'CBSA Walk Groupings'!$B$2),'CBSA Walk Groupings'!$A$3,
IF(AND(J771&lt;='CBSA Walk Groupings'!$B$4,J771&gt;'CBSA Walk Groupings'!$B$3),'CBSA Walk Groupings'!$A$4,
IF(AND(J771&lt;='CBSA Walk Groupings'!$B$5,J771&gt;'CBSA Walk Groupings'!$B$4),'CBSA Walk Groupings'!$A$5,
IF(J771&gt;'CBSA Walk Groupings'!$B$5,'CBSA Walk Groupings'!$A$6,"")))))</f>
        <v>2</v>
      </c>
      <c r="M771" s="72">
        <v>1</v>
      </c>
      <c r="N771" s="72">
        <v>4</v>
      </c>
    </row>
    <row r="772" spans="1:14" x14ac:dyDescent="0.25">
      <c r="A772" t="str">
        <f t="shared" si="12"/>
        <v>Harrisburg Area Transportation Study_2013</v>
      </c>
      <c r="B772" t="s">
        <v>290</v>
      </c>
      <c r="C772" s="49" t="s">
        <v>95</v>
      </c>
      <c r="D772">
        <v>2013</v>
      </c>
      <c r="E772" s="45">
        <v>551729.8068118114</v>
      </c>
      <c r="F772" s="50">
        <v>268830.22516562033</v>
      </c>
      <c r="G772" s="46">
        <v>819.56684675844247</v>
      </c>
      <c r="H772" s="46">
        <v>9107.1178839758159</v>
      </c>
      <c r="I772" s="47">
        <v>0.30486410010389475</v>
      </c>
      <c r="J772" s="47">
        <v>3.3876837615134692</v>
      </c>
      <c r="K772" s="48">
        <f>IF(I772&lt;='CBSA Bike Groupings'!$B$2,'CBSA Bike Groupings'!$A$2,
IF(AND(I772&lt;='CBSA Bike Groupings'!$B$3,I772&gt;'CBSA Bike Groupings'!$B$2),'CBSA Bike Groupings'!$A$3,
IF(AND(I772&lt;='CBSA Bike Groupings'!$B$4,I772&gt;'CBSA Bike Groupings'!$B$3),'CBSA Bike Groupings'!$A$4,
IF(AND(I772&lt;='CBSA Bike Groupings'!$B$5,I772&gt;'CBSA Bike Groupings'!$B$4),'CBSA Bike Groupings'!$A$5,
IF(I772&gt;'CBSA Bike Groupings'!$B$5,'CBSA Bike Groupings'!$A$6,"")))))</f>
        <v>2</v>
      </c>
      <c r="L772" s="48">
        <f>IF(J772&lt;='CBSA Walk Groupings'!$B$2,'CBSA Walk Groupings'!$A$2,
IF(AND(J772&lt;='CBSA Walk Groupings'!$B$3,J772&gt;'CBSA Walk Groupings'!$B$2),'CBSA Walk Groupings'!$A$3,
IF(AND(J772&lt;='CBSA Walk Groupings'!$B$4,J772&gt;'CBSA Walk Groupings'!$B$3),'CBSA Walk Groupings'!$A$4,
IF(AND(J772&lt;='CBSA Walk Groupings'!$B$5,J772&gt;'CBSA Walk Groupings'!$B$4),'CBSA Walk Groupings'!$A$5,
IF(J772&gt;'CBSA Walk Groupings'!$B$5,'CBSA Walk Groupings'!$A$6,"")))))</f>
        <v>5</v>
      </c>
      <c r="M772" s="72">
        <v>1</v>
      </c>
      <c r="N772" s="72">
        <v>3</v>
      </c>
    </row>
    <row r="773" spans="1:14" x14ac:dyDescent="0.25">
      <c r="A773" t="str">
        <f t="shared" si="12"/>
        <v>Harrisburg Area Transportation Study_2014</v>
      </c>
      <c r="B773" t="s">
        <v>290</v>
      </c>
      <c r="C773" s="49" t="s">
        <v>95</v>
      </c>
      <c r="D773">
        <v>2014</v>
      </c>
      <c r="E773" s="45">
        <v>554581.45822254824</v>
      </c>
      <c r="F773" s="50">
        <v>269905.21829189378</v>
      </c>
      <c r="G773" s="46">
        <v>719.55932310034086</v>
      </c>
      <c r="H773" s="46">
        <v>9308.3314792241254</v>
      </c>
      <c r="I773" s="47">
        <v>0.26659704012175145</v>
      </c>
      <c r="J773" s="47">
        <v>3.4487408350725048</v>
      </c>
      <c r="K773" s="48">
        <f>IF(I773&lt;='CBSA Bike Groupings'!$B$2,'CBSA Bike Groupings'!$A$2,
IF(AND(I773&lt;='CBSA Bike Groupings'!$B$3,I773&gt;'CBSA Bike Groupings'!$B$2),'CBSA Bike Groupings'!$A$3,
IF(AND(I773&lt;='CBSA Bike Groupings'!$B$4,I773&gt;'CBSA Bike Groupings'!$B$3),'CBSA Bike Groupings'!$A$4,
IF(AND(I773&lt;='CBSA Bike Groupings'!$B$5,I773&gt;'CBSA Bike Groupings'!$B$4),'CBSA Bike Groupings'!$A$5,
IF(I773&gt;'CBSA Bike Groupings'!$B$5,'CBSA Bike Groupings'!$A$6,"")))))</f>
        <v>2</v>
      </c>
      <c r="L773" s="48">
        <f>IF(J773&lt;='CBSA Walk Groupings'!$B$2,'CBSA Walk Groupings'!$A$2,
IF(AND(J773&lt;='CBSA Walk Groupings'!$B$3,J773&gt;'CBSA Walk Groupings'!$B$2),'CBSA Walk Groupings'!$A$3,
IF(AND(J773&lt;='CBSA Walk Groupings'!$B$4,J773&gt;'CBSA Walk Groupings'!$B$3),'CBSA Walk Groupings'!$A$4,
IF(AND(J773&lt;='CBSA Walk Groupings'!$B$5,J773&gt;'CBSA Walk Groupings'!$B$4),'CBSA Walk Groupings'!$A$5,
IF(J773&gt;'CBSA Walk Groupings'!$B$5,'CBSA Walk Groupings'!$A$6,"")))))</f>
        <v>5</v>
      </c>
      <c r="M773" s="72">
        <v>2</v>
      </c>
      <c r="N773" s="72">
        <v>1</v>
      </c>
    </row>
    <row r="774" spans="1:14" x14ac:dyDescent="0.25">
      <c r="A774" t="str">
        <f t="shared" si="12"/>
        <v>Harrisburg Area Transportation Study_2015</v>
      </c>
      <c r="B774" t="s">
        <v>290</v>
      </c>
      <c r="C774" s="49" t="s">
        <v>95</v>
      </c>
      <c r="D774">
        <v>2015</v>
      </c>
      <c r="E774" s="45">
        <v>557622.24227731198</v>
      </c>
      <c r="F774" s="50">
        <v>272114.87840838032</v>
      </c>
      <c r="G774" s="46">
        <v>866.31228340143684</v>
      </c>
      <c r="H774" s="46">
        <v>9464.1706296107241</v>
      </c>
      <c r="I774" s="47">
        <v>0.31836270345398249</v>
      </c>
      <c r="J774" s="47">
        <v>3.4780055706499202</v>
      </c>
      <c r="K774" s="48">
        <f>IF(I774&lt;='CBSA Bike Groupings'!$B$2,'CBSA Bike Groupings'!$A$2,
IF(AND(I774&lt;='CBSA Bike Groupings'!$B$3,I774&gt;'CBSA Bike Groupings'!$B$2),'CBSA Bike Groupings'!$A$3,
IF(AND(I774&lt;='CBSA Bike Groupings'!$B$4,I774&gt;'CBSA Bike Groupings'!$B$3),'CBSA Bike Groupings'!$A$4,
IF(AND(I774&lt;='CBSA Bike Groupings'!$B$5,I774&gt;'CBSA Bike Groupings'!$B$4),'CBSA Bike Groupings'!$A$5,
IF(I774&gt;'CBSA Bike Groupings'!$B$5,'CBSA Bike Groupings'!$A$6,"")))))</f>
        <v>2</v>
      </c>
      <c r="L774" s="48">
        <f>IF(J774&lt;='CBSA Walk Groupings'!$B$2,'CBSA Walk Groupings'!$A$2,
IF(AND(J774&lt;='CBSA Walk Groupings'!$B$3,J774&gt;'CBSA Walk Groupings'!$B$2),'CBSA Walk Groupings'!$A$3,
IF(AND(J774&lt;='CBSA Walk Groupings'!$B$4,J774&gt;'CBSA Walk Groupings'!$B$3),'CBSA Walk Groupings'!$A$4,
IF(AND(J774&lt;='CBSA Walk Groupings'!$B$5,J774&gt;'CBSA Walk Groupings'!$B$4),'CBSA Walk Groupings'!$A$5,
IF(J774&gt;'CBSA Walk Groupings'!$B$5,'CBSA Walk Groupings'!$A$6,"")))))</f>
        <v>5</v>
      </c>
      <c r="M774" s="72">
        <v>0</v>
      </c>
      <c r="N774" s="72">
        <v>7</v>
      </c>
    </row>
    <row r="775" spans="1:14" x14ac:dyDescent="0.25">
      <c r="A775" t="str">
        <f t="shared" si="12"/>
        <v>Harrisburg Area Transportation Study_2016</v>
      </c>
      <c r="B775" t="s">
        <v>290</v>
      </c>
      <c r="C775" s="49" t="s">
        <v>95</v>
      </c>
      <c r="D775">
        <v>2016</v>
      </c>
      <c r="E775" s="45">
        <v>560864.85959062306</v>
      </c>
      <c r="F775" s="50">
        <v>275066.41318572406</v>
      </c>
      <c r="G775" s="46">
        <v>1055.3717847399944</v>
      </c>
      <c r="H775" s="46">
        <v>9431.2320187301466</v>
      </c>
      <c r="I775" s="47">
        <v>0.38367889867652083</v>
      </c>
      <c r="J775" s="47">
        <v>3.4287108736762439</v>
      </c>
      <c r="K775" s="48">
        <f>IF(I775&lt;='CBSA Bike Groupings'!$B$2,'CBSA Bike Groupings'!$A$2,
IF(AND(I775&lt;='CBSA Bike Groupings'!$B$3,I775&gt;'CBSA Bike Groupings'!$B$2),'CBSA Bike Groupings'!$A$3,
IF(AND(I775&lt;='CBSA Bike Groupings'!$B$4,I775&gt;'CBSA Bike Groupings'!$B$3),'CBSA Bike Groupings'!$A$4,
IF(AND(I775&lt;='CBSA Bike Groupings'!$B$5,I775&gt;'CBSA Bike Groupings'!$B$4),'CBSA Bike Groupings'!$A$5,
IF(I775&gt;'CBSA Bike Groupings'!$B$5,'CBSA Bike Groupings'!$A$6,"")))))</f>
        <v>3</v>
      </c>
      <c r="L775" s="48">
        <f>IF(J775&lt;='CBSA Walk Groupings'!$B$2,'CBSA Walk Groupings'!$A$2,
IF(AND(J775&lt;='CBSA Walk Groupings'!$B$3,J775&gt;'CBSA Walk Groupings'!$B$2),'CBSA Walk Groupings'!$A$3,
IF(AND(J775&lt;='CBSA Walk Groupings'!$B$4,J775&gt;'CBSA Walk Groupings'!$B$3),'CBSA Walk Groupings'!$A$4,
IF(AND(J775&lt;='CBSA Walk Groupings'!$B$5,J775&gt;'CBSA Walk Groupings'!$B$4),'CBSA Walk Groupings'!$A$5,
IF(J775&gt;'CBSA Walk Groupings'!$B$5,'CBSA Walk Groupings'!$A$6,"")))))</f>
        <v>5</v>
      </c>
      <c r="M775" s="72">
        <v>0</v>
      </c>
      <c r="N775" s="72">
        <v>12</v>
      </c>
    </row>
    <row r="776" spans="1:14" x14ac:dyDescent="0.25">
      <c r="A776" t="str">
        <f t="shared" si="12"/>
        <v>Harrisburg Area Transportation Study_2017</v>
      </c>
      <c r="B776" t="s">
        <v>290</v>
      </c>
      <c r="C776" s="49" t="s">
        <v>95</v>
      </c>
      <c r="D776">
        <v>2017</v>
      </c>
      <c r="E776" s="45">
        <v>564422</v>
      </c>
      <c r="F776" s="50">
        <v>277310</v>
      </c>
      <c r="G776" s="46">
        <v>1027</v>
      </c>
      <c r="H776" s="46">
        <v>9779</v>
      </c>
      <c r="I776" s="47">
        <f>(G776/$F776)*100</f>
        <v>0.37034365872128666</v>
      </c>
      <c r="J776" s="47">
        <f>(H776/$F776)*100</f>
        <v>3.5263784212614042</v>
      </c>
      <c r="K776" s="48">
        <f>IF(I776&lt;='CBSA Bike Groupings'!$B$2,'CBSA Bike Groupings'!$A$2,
IF(AND(I776&lt;='CBSA Bike Groupings'!$B$3,I776&gt;'CBSA Bike Groupings'!$B$2),'CBSA Bike Groupings'!$A$3,
IF(AND(I776&lt;='CBSA Bike Groupings'!$B$4,I776&gt;'CBSA Bike Groupings'!$B$3),'CBSA Bike Groupings'!$A$4,
IF(AND(I776&lt;='CBSA Bike Groupings'!$B$5,I776&gt;'CBSA Bike Groupings'!$B$4),'CBSA Bike Groupings'!$A$5,
IF(I776&gt;'CBSA Bike Groupings'!$B$5,'CBSA Bike Groupings'!$A$6,"")))))</f>
        <v>3</v>
      </c>
      <c r="L776" s="48">
        <f>IF(J776&lt;='CBSA Walk Groupings'!$B$2,'CBSA Walk Groupings'!$A$2,
IF(AND(J776&lt;='CBSA Walk Groupings'!$B$3,J776&gt;'CBSA Walk Groupings'!$B$2),'CBSA Walk Groupings'!$A$3,
IF(AND(J776&lt;='CBSA Walk Groupings'!$B$4,J776&gt;'CBSA Walk Groupings'!$B$3),'CBSA Walk Groupings'!$A$4,
IF(AND(J776&lt;='CBSA Walk Groupings'!$B$5,J776&gt;'CBSA Walk Groupings'!$B$4),'CBSA Walk Groupings'!$A$5,
IF(J776&gt;'CBSA Walk Groupings'!$B$5,'CBSA Walk Groupings'!$A$6,"")))))</f>
        <v>5</v>
      </c>
      <c r="M776" s="72">
        <v>2</v>
      </c>
      <c r="N776" s="72">
        <v>6</v>
      </c>
    </row>
    <row r="777" spans="1:14" x14ac:dyDescent="0.25">
      <c r="A777" t="str">
        <f t="shared" si="12"/>
        <v>Harrisonburg-Rockingham MPO_2013</v>
      </c>
      <c r="B777" t="s">
        <v>291</v>
      </c>
      <c r="C777" s="49" t="s">
        <v>149</v>
      </c>
      <c r="D777">
        <v>2013</v>
      </c>
      <c r="E777" s="45">
        <v>70001.579211632532</v>
      </c>
      <c r="F777" s="50">
        <v>30698.569982656907</v>
      </c>
      <c r="G777" s="46">
        <v>360.7934006543544</v>
      </c>
      <c r="H777" s="46">
        <v>2264.914256645071</v>
      </c>
      <c r="I777" s="47">
        <v>1.1752775482968225</v>
      </c>
      <c r="J777" s="47">
        <v>7.3779145345357442</v>
      </c>
      <c r="K777" s="48">
        <f>IF(I777&lt;='CBSA Bike Groupings'!$B$2,'CBSA Bike Groupings'!$A$2,
IF(AND(I777&lt;='CBSA Bike Groupings'!$B$3,I777&gt;'CBSA Bike Groupings'!$B$2),'CBSA Bike Groupings'!$A$3,
IF(AND(I777&lt;='CBSA Bike Groupings'!$B$4,I777&gt;'CBSA Bike Groupings'!$B$3),'CBSA Bike Groupings'!$A$4,
IF(AND(I777&lt;='CBSA Bike Groupings'!$B$5,I777&gt;'CBSA Bike Groupings'!$B$4),'CBSA Bike Groupings'!$A$5,
IF(I777&gt;'CBSA Bike Groupings'!$B$5,'CBSA Bike Groupings'!$A$6,"")))))</f>
        <v>5</v>
      </c>
      <c r="L777" s="48">
        <f>IF(J777&lt;='CBSA Walk Groupings'!$B$2,'CBSA Walk Groupings'!$A$2,
IF(AND(J777&lt;='CBSA Walk Groupings'!$B$3,J777&gt;'CBSA Walk Groupings'!$B$2),'CBSA Walk Groupings'!$A$3,
IF(AND(J777&lt;='CBSA Walk Groupings'!$B$4,J777&gt;'CBSA Walk Groupings'!$B$3),'CBSA Walk Groupings'!$A$4,
IF(AND(J777&lt;='CBSA Walk Groupings'!$B$5,J777&gt;'CBSA Walk Groupings'!$B$4),'CBSA Walk Groupings'!$A$5,
IF(J777&gt;'CBSA Walk Groupings'!$B$5,'CBSA Walk Groupings'!$A$6,"")))))</f>
        <v>5</v>
      </c>
      <c r="M777" s="72">
        <v>0</v>
      </c>
      <c r="N777" s="72">
        <v>1</v>
      </c>
    </row>
    <row r="778" spans="1:14" x14ac:dyDescent="0.25">
      <c r="A778" t="str">
        <f t="shared" si="12"/>
        <v>Harrisonburg-Rockingham MPO_2014</v>
      </c>
      <c r="B778" t="s">
        <v>291</v>
      </c>
      <c r="C778" s="49" t="s">
        <v>149</v>
      </c>
      <c r="D778">
        <v>2014</v>
      </c>
      <c r="E778" s="45">
        <v>70853.135425532018</v>
      </c>
      <c r="F778" s="50">
        <v>32106.641566502338</v>
      </c>
      <c r="G778" s="46">
        <v>395.73510123995544</v>
      </c>
      <c r="H778" s="46">
        <v>2384.5322275920121</v>
      </c>
      <c r="I778" s="47">
        <v>1.2325646094758032</v>
      </c>
      <c r="J778" s="47">
        <v>7.4269126612104275</v>
      </c>
      <c r="K778" s="48">
        <f>IF(I778&lt;='CBSA Bike Groupings'!$B$2,'CBSA Bike Groupings'!$A$2,
IF(AND(I778&lt;='CBSA Bike Groupings'!$B$3,I778&gt;'CBSA Bike Groupings'!$B$2),'CBSA Bike Groupings'!$A$3,
IF(AND(I778&lt;='CBSA Bike Groupings'!$B$4,I778&gt;'CBSA Bike Groupings'!$B$3),'CBSA Bike Groupings'!$A$4,
IF(AND(I778&lt;='CBSA Bike Groupings'!$B$5,I778&gt;'CBSA Bike Groupings'!$B$4),'CBSA Bike Groupings'!$A$5,
IF(I778&gt;'CBSA Bike Groupings'!$B$5,'CBSA Bike Groupings'!$A$6,"")))))</f>
        <v>5</v>
      </c>
      <c r="L778" s="48">
        <f>IF(J778&lt;='CBSA Walk Groupings'!$B$2,'CBSA Walk Groupings'!$A$2,
IF(AND(J778&lt;='CBSA Walk Groupings'!$B$3,J778&gt;'CBSA Walk Groupings'!$B$2),'CBSA Walk Groupings'!$A$3,
IF(AND(J778&lt;='CBSA Walk Groupings'!$B$4,J778&gt;'CBSA Walk Groupings'!$B$3),'CBSA Walk Groupings'!$A$4,
IF(AND(J778&lt;='CBSA Walk Groupings'!$B$5,J778&gt;'CBSA Walk Groupings'!$B$4),'CBSA Walk Groupings'!$A$5,
IF(J778&gt;'CBSA Walk Groupings'!$B$5,'CBSA Walk Groupings'!$A$6,"")))))</f>
        <v>5</v>
      </c>
      <c r="M778" s="72">
        <v>0</v>
      </c>
      <c r="N778" s="72">
        <v>1</v>
      </c>
    </row>
    <row r="779" spans="1:14" x14ac:dyDescent="0.25">
      <c r="A779" t="str">
        <f t="shared" si="12"/>
        <v>Harrisonburg-Rockingham MPO_2015</v>
      </c>
      <c r="B779" t="s">
        <v>291</v>
      </c>
      <c r="C779" s="49" t="s">
        <v>149</v>
      </c>
      <c r="D779">
        <v>2015</v>
      </c>
      <c r="E779" s="45">
        <v>71454.898939484454</v>
      </c>
      <c r="F779" s="50">
        <v>32834.559435099189</v>
      </c>
      <c r="G779" s="46">
        <v>474.32789319641097</v>
      </c>
      <c r="H779" s="46">
        <v>2511.5891225490291</v>
      </c>
      <c r="I779" s="47">
        <v>1.4445995358456623</v>
      </c>
      <c r="J779" s="47">
        <v>7.6492243713927017</v>
      </c>
      <c r="K779" s="48">
        <f>IF(I779&lt;='CBSA Bike Groupings'!$B$2,'CBSA Bike Groupings'!$A$2,
IF(AND(I779&lt;='CBSA Bike Groupings'!$B$3,I779&gt;'CBSA Bike Groupings'!$B$2),'CBSA Bike Groupings'!$A$3,
IF(AND(I779&lt;='CBSA Bike Groupings'!$B$4,I779&gt;'CBSA Bike Groupings'!$B$3),'CBSA Bike Groupings'!$A$4,
IF(AND(I779&lt;='CBSA Bike Groupings'!$B$5,I779&gt;'CBSA Bike Groupings'!$B$4),'CBSA Bike Groupings'!$A$5,
IF(I779&gt;'CBSA Bike Groupings'!$B$5,'CBSA Bike Groupings'!$A$6,"")))))</f>
        <v>5</v>
      </c>
      <c r="L779" s="48">
        <f>IF(J779&lt;='CBSA Walk Groupings'!$B$2,'CBSA Walk Groupings'!$A$2,
IF(AND(J779&lt;='CBSA Walk Groupings'!$B$3,J779&gt;'CBSA Walk Groupings'!$B$2),'CBSA Walk Groupings'!$A$3,
IF(AND(J779&lt;='CBSA Walk Groupings'!$B$4,J779&gt;'CBSA Walk Groupings'!$B$3),'CBSA Walk Groupings'!$A$4,
IF(AND(J779&lt;='CBSA Walk Groupings'!$B$5,J779&gt;'CBSA Walk Groupings'!$B$4),'CBSA Walk Groupings'!$A$5,
IF(J779&gt;'CBSA Walk Groupings'!$B$5,'CBSA Walk Groupings'!$A$6,"")))))</f>
        <v>5</v>
      </c>
      <c r="M779" s="72">
        <v>0</v>
      </c>
      <c r="N779" s="72">
        <v>1</v>
      </c>
    </row>
    <row r="780" spans="1:14" x14ac:dyDescent="0.25">
      <c r="A780" t="str">
        <f t="shared" si="12"/>
        <v>Harrisonburg-Rockingham MPO_2016</v>
      </c>
      <c r="B780" t="s">
        <v>291</v>
      </c>
      <c r="C780" s="49" t="s">
        <v>149</v>
      </c>
      <c r="D780">
        <v>2016</v>
      </c>
      <c r="E780" s="45">
        <v>72223.033840792283</v>
      </c>
      <c r="F780" s="50">
        <v>33922.803659332189</v>
      </c>
      <c r="G780" s="46">
        <v>483.266982574591</v>
      </c>
      <c r="H780" s="46">
        <v>2514.8030082216801</v>
      </c>
      <c r="I780" s="47">
        <v>1.4246080230507241</v>
      </c>
      <c r="J780" s="47">
        <v>7.413311215300614</v>
      </c>
      <c r="K780" s="48">
        <f>IF(I780&lt;='CBSA Bike Groupings'!$B$2,'CBSA Bike Groupings'!$A$2,
IF(AND(I780&lt;='CBSA Bike Groupings'!$B$3,I780&gt;'CBSA Bike Groupings'!$B$2),'CBSA Bike Groupings'!$A$3,
IF(AND(I780&lt;='CBSA Bike Groupings'!$B$4,I780&gt;'CBSA Bike Groupings'!$B$3),'CBSA Bike Groupings'!$A$4,
IF(AND(I780&lt;='CBSA Bike Groupings'!$B$5,I780&gt;'CBSA Bike Groupings'!$B$4),'CBSA Bike Groupings'!$A$5,
IF(I780&gt;'CBSA Bike Groupings'!$B$5,'CBSA Bike Groupings'!$A$6,"")))))</f>
        <v>5</v>
      </c>
      <c r="L780" s="48">
        <f>IF(J780&lt;='CBSA Walk Groupings'!$B$2,'CBSA Walk Groupings'!$A$2,
IF(AND(J780&lt;='CBSA Walk Groupings'!$B$3,J780&gt;'CBSA Walk Groupings'!$B$2),'CBSA Walk Groupings'!$A$3,
IF(AND(J780&lt;='CBSA Walk Groupings'!$B$4,J780&gt;'CBSA Walk Groupings'!$B$3),'CBSA Walk Groupings'!$A$4,
IF(AND(J780&lt;='CBSA Walk Groupings'!$B$5,J780&gt;'CBSA Walk Groupings'!$B$4),'CBSA Walk Groupings'!$A$5,
IF(J780&gt;'CBSA Walk Groupings'!$B$5,'CBSA Walk Groupings'!$A$6,"")))))</f>
        <v>5</v>
      </c>
      <c r="M780" s="72">
        <v>0</v>
      </c>
      <c r="N780" s="72">
        <v>2</v>
      </c>
    </row>
    <row r="781" spans="1:14" x14ac:dyDescent="0.25">
      <c r="A781" t="str">
        <f t="shared" si="12"/>
        <v>Harrisonburg-Rockingham MPO_2017</v>
      </c>
      <c r="B781" t="s">
        <v>291</v>
      </c>
      <c r="C781" s="49" t="s">
        <v>149</v>
      </c>
      <c r="D781">
        <v>2017</v>
      </c>
      <c r="E781" s="45">
        <v>73324</v>
      </c>
      <c r="F781" s="50">
        <v>34530</v>
      </c>
      <c r="G781" s="46">
        <v>493</v>
      </c>
      <c r="H781" s="46">
        <v>2597</v>
      </c>
      <c r="I781" s="47">
        <f>(G781/$F781)*100</f>
        <v>1.4277439907326961</v>
      </c>
      <c r="J781" s="47">
        <f>(H781/$F781)*100</f>
        <v>7.5209962351578339</v>
      </c>
      <c r="K781" s="48">
        <f>IF(I781&lt;='CBSA Bike Groupings'!$B$2,'CBSA Bike Groupings'!$A$2,
IF(AND(I781&lt;='CBSA Bike Groupings'!$B$3,I781&gt;'CBSA Bike Groupings'!$B$2),'CBSA Bike Groupings'!$A$3,
IF(AND(I781&lt;='CBSA Bike Groupings'!$B$4,I781&gt;'CBSA Bike Groupings'!$B$3),'CBSA Bike Groupings'!$A$4,
IF(AND(I781&lt;='CBSA Bike Groupings'!$B$5,I781&gt;'CBSA Bike Groupings'!$B$4),'CBSA Bike Groupings'!$A$5,
IF(I781&gt;'CBSA Bike Groupings'!$B$5,'CBSA Bike Groupings'!$A$6,"")))))</f>
        <v>5</v>
      </c>
      <c r="L781" s="48">
        <f>IF(J781&lt;='CBSA Walk Groupings'!$B$2,'CBSA Walk Groupings'!$A$2,
IF(AND(J781&lt;='CBSA Walk Groupings'!$B$3,J781&gt;'CBSA Walk Groupings'!$B$2),'CBSA Walk Groupings'!$A$3,
IF(AND(J781&lt;='CBSA Walk Groupings'!$B$4,J781&gt;'CBSA Walk Groupings'!$B$3),'CBSA Walk Groupings'!$A$4,
IF(AND(J781&lt;='CBSA Walk Groupings'!$B$5,J781&gt;'CBSA Walk Groupings'!$B$4),'CBSA Walk Groupings'!$A$5,
IF(J781&gt;'CBSA Walk Groupings'!$B$5,'CBSA Walk Groupings'!$A$6,"")))))</f>
        <v>5</v>
      </c>
      <c r="M781" s="72">
        <v>0</v>
      </c>
      <c r="N781" s="72">
        <v>0</v>
      </c>
    </row>
    <row r="782" spans="1:14" x14ac:dyDescent="0.25">
      <c r="A782" t="str">
        <f t="shared" si="12"/>
        <v>Hattiesburg-Petal-Forrest-Lamar MPO_2013</v>
      </c>
      <c r="B782" t="s">
        <v>292</v>
      </c>
      <c r="C782" s="49" t="s">
        <v>189</v>
      </c>
      <c r="D782">
        <v>2013</v>
      </c>
      <c r="E782" s="45">
        <v>106470.50512692959</v>
      </c>
      <c r="F782" s="50">
        <v>48089.129164293692</v>
      </c>
      <c r="G782" s="46">
        <v>271.00000000094997</v>
      </c>
      <c r="H782" s="46">
        <v>1260.17733263133</v>
      </c>
      <c r="I782" s="47">
        <v>0.56353692551822754</v>
      </c>
      <c r="J782" s="47">
        <v>2.6205035410934725</v>
      </c>
      <c r="K782" s="48">
        <f>IF(I782&lt;='CBSA Bike Groupings'!$B$2,'CBSA Bike Groupings'!$A$2,
IF(AND(I782&lt;='CBSA Bike Groupings'!$B$3,I782&gt;'CBSA Bike Groupings'!$B$2),'CBSA Bike Groupings'!$A$3,
IF(AND(I782&lt;='CBSA Bike Groupings'!$B$4,I782&gt;'CBSA Bike Groupings'!$B$3),'CBSA Bike Groupings'!$A$4,
IF(AND(I782&lt;='CBSA Bike Groupings'!$B$5,I782&gt;'CBSA Bike Groupings'!$B$4),'CBSA Bike Groupings'!$A$5,
IF(I782&gt;'CBSA Bike Groupings'!$B$5,'CBSA Bike Groupings'!$A$6,"")))))</f>
        <v>3</v>
      </c>
      <c r="L782" s="48">
        <f>IF(J782&lt;='CBSA Walk Groupings'!$B$2,'CBSA Walk Groupings'!$A$2,
IF(AND(J782&lt;='CBSA Walk Groupings'!$B$3,J782&gt;'CBSA Walk Groupings'!$B$2),'CBSA Walk Groupings'!$A$3,
IF(AND(J782&lt;='CBSA Walk Groupings'!$B$4,J782&gt;'CBSA Walk Groupings'!$B$3),'CBSA Walk Groupings'!$A$4,
IF(AND(J782&lt;='CBSA Walk Groupings'!$B$5,J782&gt;'CBSA Walk Groupings'!$B$4),'CBSA Walk Groupings'!$A$5,
IF(J782&gt;'CBSA Walk Groupings'!$B$5,'CBSA Walk Groupings'!$A$6,"")))))</f>
        <v>4</v>
      </c>
      <c r="M782" s="72">
        <v>0</v>
      </c>
      <c r="N782" s="72">
        <v>2</v>
      </c>
    </row>
    <row r="783" spans="1:14" x14ac:dyDescent="0.25">
      <c r="A783" t="str">
        <f t="shared" si="12"/>
        <v>Hattiesburg-Petal-Forrest-Lamar MPO_2014</v>
      </c>
      <c r="B783" t="s">
        <v>292</v>
      </c>
      <c r="C783" s="49" t="s">
        <v>189</v>
      </c>
      <c r="D783">
        <v>2014</v>
      </c>
      <c r="E783" s="45">
        <v>107944.50774461687</v>
      </c>
      <c r="F783" s="50">
        <v>48116.159887768998</v>
      </c>
      <c r="G783" s="46">
        <v>411.99999974413902</v>
      </c>
      <c r="H783" s="46">
        <v>1110.9387372840872</v>
      </c>
      <c r="I783" s="47">
        <v>0.8562611827401222</v>
      </c>
      <c r="J783" s="47">
        <v>2.3088682469161155</v>
      </c>
      <c r="K783" s="48">
        <f>IF(I783&lt;='CBSA Bike Groupings'!$B$2,'CBSA Bike Groupings'!$A$2,
IF(AND(I783&lt;='CBSA Bike Groupings'!$B$3,I783&gt;'CBSA Bike Groupings'!$B$2),'CBSA Bike Groupings'!$A$3,
IF(AND(I783&lt;='CBSA Bike Groupings'!$B$4,I783&gt;'CBSA Bike Groupings'!$B$3),'CBSA Bike Groupings'!$A$4,
IF(AND(I783&lt;='CBSA Bike Groupings'!$B$5,I783&gt;'CBSA Bike Groupings'!$B$4),'CBSA Bike Groupings'!$A$5,
IF(I783&gt;'CBSA Bike Groupings'!$B$5,'CBSA Bike Groupings'!$A$6,"")))))</f>
        <v>5</v>
      </c>
      <c r="L783" s="48">
        <f>IF(J783&lt;='CBSA Walk Groupings'!$B$2,'CBSA Walk Groupings'!$A$2,
IF(AND(J783&lt;='CBSA Walk Groupings'!$B$3,J783&gt;'CBSA Walk Groupings'!$B$2),'CBSA Walk Groupings'!$A$3,
IF(AND(J783&lt;='CBSA Walk Groupings'!$B$4,J783&gt;'CBSA Walk Groupings'!$B$3),'CBSA Walk Groupings'!$A$4,
IF(AND(J783&lt;='CBSA Walk Groupings'!$B$5,J783&gt;'CBSA Walk Groupings'!$B$4),'CBSA Walk Groupings'!$A$5,
IF(J783&gt;'CBSA Walk Groupings'!$B$5,'CBSA Walk Groupings'!$A$6,"")))))</f>
        <v>3</v>
      </c>
      <c r="M783" s="72">
        <v>0</v>
      </c>
      <c r="N783" s="72">
        <v>2</v>
      </c>
    </row>
    <row r="784" spans="1:14" x14ac:dyDescent="0.25">
      <c r="A784" t="str">
        <f t="shared" si="12"/>
        <v>Hattiesburg-Petal-Forrest-Lamar MPO_2015</v>
      </c>
      <c r="B784" t="s">
        <v>292</v>
      </c>
      <c r="C784" s="49" t="s">
        <v>189</v>
      </c>
      <c r="D784">
        <v>2015</v>
      </c>
      <c r="E784" s="45">
        <v>109363.39760939618</v>
      </c>
      <c r="F784" s="50">
        <v>49210.099027535551</v>
      </c>
      <c r="G784" s="46">
        <v>352.95615570866806</v>
      </c>
      <c r="H784" s="46">
        <v>1205.6547741703821</v>
      </c>
      <c r="I784" s="47">
        <v>0.71724333558274522</v>
      </c>
      <c r="J784" s="47">
        <v>2.4500149318857436</v>
      </c>
      <c r="K784" s="48">
        <f>IF(I784&lt;='CBSA Bike Groupings'!$B$2,'CBSA Bike Groupings'!$A$2,
IF(AND(I784&lt;='CBSA Bike Groupings'!$B$3,I784&gt;'CBSA Bike Groupings'!$B$2),'CBSA Bike Groupings'!$A$3,
IF(AND(I784&lt;='CBSA Bike Groupings'!$B$4,I784&gt;'CBSA Bike Groupings'!$B$3),'CBSA Bike Groupings'!$A$4,
IF(AND(I784&lt;='CBSA Bike Groupings'!$B$5,I784&gt;'CBSA Bike Groupings'!$B$4),'CBSA Bike Groupings'!$A$5,
IF(I784&gt;'CBSA Bike Groupings'!$B$5,'CBSA Bike Groupings'!$A$6,"")))))</f>
        <v>4</v>
      </c>
      <c r="L784" s="48">
        <f>IF(J784&lt;='CBSA Walk Groupings'!$B$2,'CBSA Walk Groupings'!$A$2,
IF(AND(J784&lt;='CBSA Walk Groupings'!$B$3,J784&gt;'CBSA Walk Groupings'!$B$2),'CBSA Walk Groupings'!$A$3,
IF(AND(J784&lt;='CBSA Walk Groupings'!$B$4,J784&gt;'CBSA Walk Groupings'!$B$3),'CBSA Walk Groupings'!$A$4,
IF(AND(J784&lt;='CBSA Walk Groupings'!$B$5,J784&gt;'CBSA Walk Groupings'!$B$4),'CBSA Walk Groupings'!$A$5,
IF(J784&gt;'CBSA Walk Groupings'!$B$5,'CBSA Walk Groupings'!$A$6,"")))))</f>
        <v>4</v>
      </c>
      <c r="M784" s="72">
        <v>0</v>
      </c>
      <c r="N784" s="72">
        <v>2</v>
      </c>
    </row>
    <row r="785" spans="1:14" x14ac:dyDescent="0.25">
      <c r="A785" t="str">
        <f t="shared" si="12"/>
        <v>Hattiesburg-Petal-Forrest-Lamar MPO_2016</v>
      </c>
      <c r="B785" t="s">
        <v>292</v>
      </c>
      <c r="C785" s="49" t="s">
        <v>189</v>
      </c>
      <c r="D785">
        <v>2016</v>
      </c>
      <c r="E785" s="45">
        <v>109378.89079904486</v>
      </c>
      <c r="F785" s="50">
        <v>49473.114667496011</v>
      </c>
      <c r="G785" s="46">
        <v>280.25018625060602</v>
      </c>
      <c r="H785" s="46">
        <v>917.85238620988093</v>
      </c>
      <c r="I785" s="47">
        <v>0.56646966364284979</v>
      </c>
      <c r="J785" s="47">
        <v>1.8552549043630617</v>
      </c>
      <c r="K785" s="48">
        <f>IF(I785&lt;='CBSA Bike Groupings'!$B$2,'CBSA Bike Groupings'!$A$2,
IF(AND(I785&lt;='CBSA Bike Groupings'!$B$3,I785&gt;'CBSA Bike Groupings'!$B$2),'CBSA Bike Groupings'!$A$3,
IF(AND(I785&lt;='CBSA Bike Groupings'!$B$4,I785&gt;'CBSA Bike Groupings'!$B$3),'CBSA Bike Groupings'!$A$4,
IF(AND(I785&lt;='CBSA Bike Groupings'!$B$5,I785&gt;'CBSA Bike Groupings'!$B$4),'CBSA Bike Groupings'!$A$5,
IF(I785&gt;'CBSA Bike Groupings'!$B$5,'CBSA Bike Groupings'!$A$6,"")))))</f>
        <v>3</v>
      </c>
      <c r="L785" s="48">
        <f>IF(J785&lt;='CBSA Walk Groupings'!$B$2,'CBSA Walk Groupings'!$A$2,
IF(AND(J785&lt;='CBSA Walk Groupings'!$B$3,J785&gt;'CBSA Walk Groupings'!$B$2),'CBSA Walk Groupings'!$A$3,
IF(AND(J785&lt;='CBSA Walk Groupings'!$B$4,J785&gt;'CBSA Walk Groupings'!$B$3),'CBSA Walk Groupings'!$A$4,
IF(AND(J785&lt;='CBSA Walk Groupings'!$B$5,J785&gt;'CBSA Walk Groupings'!$B$4),'CBSA Walk Groupings'!$A$5,
IF(J785&gt;'CBSA Walk Groupings'!$B$5,'CBSA Walk Groupings'!$A$6,"")))))</f>
        <v>3</v>
      </c>
      <c r="M785" s="72">
        <v>0</v>
      </c>
      <c r="N785" s="72">
        <v>1</v>
      </c>
    </row>
    <row r="786" spans="1:14" x14ac:dyDescent="0.25">
      <c r="A786" t="str">
        <f t="shared" si="12"/>
        <v>Hattiesburg-Petal-Forrest-Lamar MPO_2017</v>
      </c>
      <c r="B786" t="s">
        <v>292</v>
      </c>
      <c r="C786" s="49" t="s">
        <v>189</v>
      </c>
      <c r="D786">
        <v>2017</v>
      </c>
      <c r="E786" s="45">
        <v>108790</v>
      </c>
      <c r="F786" s="50">
        <v>48749</v>
      </c>
      <c r="G786" s="46">
        <v>234</v>
      </c>
      <c r="H786" s="46">
        <v>863</v>
      </c>
      <c r="I786" s="47">
        <f>(G786/$F786)*100</f>
        <v>0.48000984635582267</v>
      </c>
      <c r="J786" s="47">
        <f>(H786/$F786)*100</f>
        <v>1.7702927239533119</v>
      </c>
      <c r="K786" s="48">
        <f>IF(I786&lt;='CBSA Bike Groupings'!$B$2,'CBSA Bike Groupings'!$A$2,
IF(AND(I786&lt;='CBSA Bike Groupings'!$B$3,I786&gt;'CBSA Bike Groupings'!$B$2),'CBSA Bike Groupings'!$A$3,
IF(AND(I786&lt;='CBSA Bike Groupings'!$B$4,I786&gt;'CBSA Bike Groupings'!$B$3),'CBSA Bike Groupings'!$A$4,
IF(AND(I786&lt;='CBSA Bike Groupings'!$B$5,I786&gt;'CBSA Bike Groupings'!$B$4),'CBSA Bike Groupings'!$A$5,
IF(I786&gt;'CBSA Bike Groupings'!$B$5,'CBSA Bike Groupings'!$A$6,"")))))</f>
        <v>3</v>
      </c>
      <c r="L786" s="48">
        <f>IF(J786&lt;='CBSA Walk Groupings'!$B$2,'CBSA Walk Groupings'!$A$2,
IF(AND(J786&lt;='CBSA Walk Groupings'!$B$3,J786&gt;'CBSA Walk Groupings'!$B$2),'CBSA Walk Groupings'!$A$3,
IF(AND(J786&lt;='CBSA Walk Groupings'!$B$4,J786&gt;'CBSA Walk Groupings'!$B$3),'CBSA Walk Groupings'!$A$4,
IF(AND(J786&lt;='CBSA Walk Groupings'!$B$5,J786&gt;'CBSA Walk Groupings'!$B$4),'CBSA Walk Groupings'!$A$5,
IF(J786&gt;'CBSA Walk Groupings'!$B$5,'CBSA Walk Groupings'!$A$6,"")))))</f>
        <v>2</v>
      </c>
      <c r="M786" s="72">
        <v>0</v>
      </c>
      <c r="N786" s="72">
        <v>4</v>
      </c>
    </row>
    <row r="787" spans="1:14" x14ac:dyDescent="0.25">
      <c r="A787" t="str">
        <f t="shared" si="12"/>
        <v>Heartland Regional TPO_2013</v>
      </c>
      <c r="B787" t="s">
        <v>293</v>
      </c>
      <c r="C787" s="49" t="s">
        <v>136</v>
      </c>
      <c r="D787">
        <v>2013</v>
      </c>
      <c r="E787" s="45">
        <v>247558.91964416351</v>
      </c>
      <c r="F787" s="50">
        <v>81518.224578375681</v>
      </c>
      <c r="G787" s="46">
        <v>474.26277433244513</v>
      </c>
      <c r="H787" s="46">
        <v>2036.5981637908662</v>
      </c>
      <c r="I787" s="47">
        <v>0.58178741843974446</v>
      </c>
      <c r="J787" s="47">
        <v>2.4983347887229552</v>
      </c>
      <c r="K787" s="48">
        <f>IF(I787&lt;='CBSA Bike Groupings'!$B$2,'CBSA Bike Groupings'!$A$2,
IF(AND(I787&lt;='CBSA Bike Groupings'!$B$3,I787&gt;'CBSA Bike Groupings'!$B$2),'CBSA Bike Groupings'!$A$3,
IF(AND(I787&lt;='CBSA Bike Groupings'!$B$4,I787&gt;'CBSA Bike Groupings'!$B$3),'CBSA Bike Groupings'!$A$4,
IF(AND(I787&lt;='CBSA Bike Groupings'!$B$5,I787&gt;'CBSA Bike Groupings'!$B$4),'CBSA Bike Groupings'!$A$5,
IF(I787&gt;'CBSA Bike Groupings'!$B$5,'CBSA Bike Groupings'!$A$6,"")))))</f>
        <v>3</v>
      </c>
      <c r="L787" s="48">
        <f>IF(J787&lt;='CBSA Walk Groupings'!$B$2,'CBSA Walk Groupings'!$A$2,
IF(AND(J787&lt;='CBSA Walk Groupings'!$B$3,J787&gt;'CBSA Walk Groupings'!$B$2),'CBSA Walk Groupings'!$A$3,
IF(AND(J787&lt;='CBSA Walk Groupings'!$B$4,J787&gt;'CBSA Walk Groupings'!$B$3),'CBSA Walk Groupings'!$A$4,
IF(AND(J787&lt;='CBSA Walk Groupings'!$B$5,J787&gt;'CBSA Walk Groupings'!$B$4),'CBSA Walk Groupings'!$A$5,
IF(J787&gt;'CBSA Walk Groupings'!$B$5,'CBSA Walk Groupings'!$A$6,"")))))</f>
        <v>4</v>
      </c>
      <c r="M787" s="72">
        <v>0</v>
      </c>
      <c r="N787" s="72">
        <v>8</v>
      </c>
    </row>
    <row r="788" spans="1:14" x14ac:dyDescent="0.25">
      <c r="A788" t="str">
        <f t="shared" si="12"/>
        <v>Heartland Regional TPO_2014</v>
      </c>
      <c r="B788" t="s">
        <v>293</v>
      </c>
      <c r="C788" s="49" t="s">
        <v>136</v>
      </c>
      <c r="D788">
        <v>2014</v>
      </c>
      <c r="E788" s="45">
        <v>247749.24565635854</v>
      </c>
      <c r="F788" s="50">
        <v>80735.596386241916</v>
      </c>
      <c r="G788" s="46">
        <v>466.11300828421054</v>
      </c>
      <c r="H788" s="46">
        <v>2145.3295934281496</v>
      </c>
      <c r="I788" s="47">
        <v>0.57733271214633708</v>
      </c>
      <c r="J788" s="47">
        <v>2.6572288921541096</v>
      </c>
      <c r="K788" s="48">
        <f>IF(I788&lt;='CBSA Bike Groupings'!$B$2,'CBSA Bike Groupings'!$A$2,
IF(AND(I788&lt;='CBSA Bike Groupings'!$B$3,I788&gt;'CBSA Bike Groupings'!$B$2),'CBSA Bike Groupings'!$A$3,
IF(AND(I788&lt;='CBSA Bike Groupings'!$B$4,I788&gt;'CBSA Bike Groupings'!$B$3),'CBSA Bike Groupings'!$A$4,
IF(AND(I788&lt;='CBSA Bike Groupings'!$B$5,I788&gt;'CBSA Bike Groupings'!$B$4),'CBSA Bike Groupings'!$A$5,
IF(I788&gt;'CBSA Bike Groupings'!$B$5,'CBSA Bike Groupings'!$A$6,"")))))</f>
        <v>3</v>
      </c>
      <c r="L788" s="48">
        <f>IF(J788&lt;='CBSA Walk Groupings'!$B$2,'CBSA Walk Groupings'!$A$2,
IF(AND(J788&lt;='CBSA Walk Groupings'!$B$3,J788&gt;'CBSA Walk Groupings'!$B$2),'CBSA Walk Groupings'!$A$3,
IF(AND(J788&lt;='CBSA Walk Groupings'!$B$4,J788&gt;'CBSA Walk Groupings'!$B$3),'CBSA Walk Groupings'!$A$4,
IF(AND(J788&lt;='CBSA Walk Groupings'!$B$5,J788&gt;'CBSA Walk Groupings'!$B$4),'CBSA Walk Groupings'!$A$5,
IF(J788&gt;'CBSA Walk Groupings'!$B$5,'CBSA Walk Groupings'!$A$6,"")))))</f>
        <v>4</v>
      </c>
      <c r="M788" s="72">
        <v>2</v>
      </c>
      <c r="N788" s="72">
        <v>16</v>
      </c>
    </row>
    <row r="789" spans="1:14" x14ac:dyDescent="0.25">
      <c r="A789" t="str">
        <f t="shared" si="12"/>
        <v>Heartland Regional TPO_2015</v>
      </c>
      <c r="B789" t="s">
        <v>293</v>
      </c>
      <c r="C789" s="49" t="s">
        <v>136</v>
      </c>
      <c r="D789">
        <v>2015</v>
      </c>
      <c r="E789" s="45">
        <v>247902.72129814181</v>
      </c>
      <c r="F789" s="50">
        <v>82011.973776765808</v>
      </c>
      <c r="G789" s="46">
        <v>499.56228587082364</v>
      </c>
      <c r="H789" s="46">
        <v>1792.3040923324618</v>
      </c>
      <c r="I789" s="47">
        <v>0.60913335317427864</v>
      </c>
      <c r="J789" s="47">
        <v>2.1854175796464319</v>
      </c>
      <c r="K789" s="48">
        <f>IF(I789&lt;='CBSA Bike Groupings'!$B$2,'CBSA Bike Groupings'!$A$2,
IF(AND(I789&lt;='CBSA Bike Groupings'!$B$3,I789&gt;'CBSA Bike Groupings'!$B$2),'CBSA Bike Groupings'!$A$3,
IF(AND(I789&lt;='CBSA Bike Groupings'!$B$4,I789&gt;'CBSA Bike Groupings'!$B$3),'CBSA Bike Groupings'!$A$4,
IF(AND(I789&lt;='CBSA Bike Groupings'!$B$5,I789&gt;'CBSA Bike Groupings'!$B$4),'CBSA Bike Groupings'!$A$5,
IF(I789&gt;'CBSA Bike Groupings'!$B$5,'CBSA Bike Groupings'!$A$6,"")))))</f>
        <v>3</v>
      </c>
      <c r="L789" s="48">
        <f>IF(J789&lt;='CBSA Walk Groupings'!$B$2,'CBSA Walk Groupings'!$A$2,
IF(AND(J789&lt;='CBSA Walk Groupings'!$B$3,J789&gt;'CBSA Walk Groupings'!$B$2),'CBSA Walk Groupings'!$A$3,
IF(AND(J789&lt;='CBSA Walk Groupings'!$B$4,J789&gt;'CBSA Walk Groupings'!$B$3),'CBSA Walk Groupings'!$A$4,
IF(AND(J789&lt;='CBSA Walk Groupings'!$B$5,J789&gt;'CBSA Walk Groupings'!$B$4),'CBSA Walk Groupings'!$A$5,
IF(J789&gt;'CBSA Walk Groupings'!$B$5,'CBSA Walk Groupings'!$A$6,"")))))</f>
        <v>3</v>
      </c>
      <c r="M789" s="72">
        <v>3</v>
      </c>
      <c r="N789" s="72">
        <v>7</v>
      </c>
    </row>
    <row r="790" spans="1:14" x14ac:dyDescent="0.25">
      <c r="A790" t="str">
        <f t="shared" si="12"/>
        <v>Heartland Regional TPO_2016</v>
      </c>
      <c r="B790" t="s">
        <v>293</v>
      </c>
      <c r="C790" s="49" t="s">
        <v>136</v>
      </c>
      <c r="D790">
        <v>2016</v>
      </c>
      <c r="E790" s="45">
        <v>248704.03261686888</v>
      </c>
      <c r="F790" s="50">
        <v>83157.157121997123</v>
      </c>
      <c r="G790" s="46">
        <v>588.09386427605091</v>
      </c>
      <c r="H790" s="46">
        <v>1865.6305220627999</v>
      </c>
      <c r="I790" s="47">
        <v>0.70720775532679381</v>
      </c>
      <c r="J790" s="47">
        <v>2.2434996416794228</v>
      </c>
      <c r="K790" s="48">
        <f>IF(I790&lt;='CBSA Bike Groupings'!$B$2,'CBSA Bike Groupings'!$A$2,
IF(AND(I790&lt;='CBSA Bike Groupings'!$B$3,I790&gt;'CBSA Bike Groupings'!$B$2),'CBSA Bike Groupings'!$A$3,
IF(AND(I790&lt;='CBSA Bike Groupings'!$B$4,I790&gt;'CBSA Bike Groupings'!$B$3),'CBSA Bike Groupings'!$A$4,
IF(AND(I790&lt;='CBSA Bike Groupings'!$B$5,I790&gt;'CBSA Bike Groupings'!$B$4),'CBSA Bike Groupings'!$A$5,
IF(I790&gt;'CBSA Bike Groupings'!$B$5,'CBSA Bike Groupings'!$A$6,"")))))</f>
        <v>4</v>
      </c>
      <c r="L790" s="48">
        <f>IF(J790&lt;='CBSA Walk Groupings'!$B$2,'CBSA Walk Groupings'!$A$2,
IF(AND(J790&lt;='CBSA Walk Groupings'!$B$3,J790&gt;'CBSA Walk Groupings'!$B$2),'CBSA Walk Groupings'!$A$3,
IF(AND(J790&lt;='CBSA Walk Groupings'!$B$4,J790&gt;'CBSA Walk Groupings'!$B$3),'CBSA Walk Groupings'!$A$4,
IF(AND(J790&lt;='CBSA Walk Groupings'!$B$5,J790&gt;'CBSA Walk Groupings'!$B$4),'CBSA Walk Groupings'!$A$5,
IF(J790&gt;'CBSA Walk Groupings'!$B$5,'CBSA Walk Groupings'!$A$6,"")))))</f>
        <v>3</v>
      </c>
      <c r="M790" s="72">
        <v>2</v>
      </c>
      <c r="N790" s="72">
        <v>6</v>
      </c>
    </row>
    <row r="791" spans="1:14" x14ac:dyDescent="0.25">
      <c r="A791" t="str">
        <f t="shared" si="12"/>
        <v>Heartland Regional TPO_2017</v>
      </c>
      <c r="B791" t="s">
        <v>293</v>
      </c>
      <c r="C791" s="49" t="s">
        <v>136</v>
      </c>
      <c r="D791">
        <v>2017</v>
      </c>
      <c r="E791" s="45">
        <v>251730</v>
      </c>
      <c r="F791" s="50">
        <v>85993</v>
      </c>
      <c r="G791" s="46">
        <v>722</v>
      </c>
      <c r="H791" s="46">
        <v>1741</v>
      </c>
      <c r="I791" s="47">
        <f>(G791/$F791)*100</f>
        <v>0.83960322351819339</v>
      </c>
      <c r="J791" s="47">
        <f>(H791/$F791)*100</f>
        <v>2.0245833963229565</v>
      </c>
      <c r="K791" s="48">
        <f>IF(I791&lt;='CBSA Bike Groupings'!$B$2,'CBSA Bike Groupings'!$A$2,
IF(AND(I791&lt;='CBSA Bike Groupings'!$B$3,I791&gt;'CBSA Bike Groupings'!$B$2),'CBSA Bike Groupings'!$A$3,
IF(AND(I791&lt;='CBSA Bike Groupings'!$B$4,I791&gt;'CBSA Bike Groupings'!$B$3),'CBSA Bike Groupings'!$A$4,
IF(AND(I791&lt;='CBSA Bike Groupings'!$B$5,I791&gt;'CBSA Bike Groupings'!$B$4),'CBSA Bike Groupings'!$A$5,
IF(I791&gt;'CBSA Bike Groupings'!$B$5,'CBSA Bike Groupings'!$A$6,"")))))</f>
        <v>5</v>
      </c>
      <c r="L791" s="48">
        <f>IF(J791&lt;='CBSA Walk Groupings'!$B$2,'CBSA Walk Groupings'!$A$2,
IF(AND(J791&lt;='CBSA Walk Groupings'!$B$3,J791&gt;'CBSA Walk Groupings'!$B$2),'CBSA Walk Groupings'!$A$3,
IF(AND(J791&lt;='CBSA Walk Groupings'!$B$4,J791&gt;'CBSA Walk Groupings'!$B$3),'CBSA Walk Groupings'!$A$4,
IF(AND(J791&lt;='CBSA Walk Groupings'!$B$5,J791&gt;'CBSA Walk Groupings'!$B$4),'CBSA Walk Groupings'!$A$5,
IF(J791&gt;'CBSA Walk Groupings'!$B$5,'CBSA Walk Groupings'!$A$6,"")))))</f>
        <v>3</v>
      </c>
      <c r="M791" s="72">
        <v>5</v>
      </c>
      <c r="N791" s="72">
        <v>4</v>
      </c>
    </row>
    <row r="792" spans="1:14" x14ac:dyDescent="0.25">
      <c r="A792" t="str">
        <f t="shared" si="12"/>
        <v>Herkimer-Oneida Counties Transportation Study_2013</v>
      </c>
      <c r="B792" t="s">
        <v>294</v>
      </c>
      <c r="C792" s="49" t="s">
        <v>97</v>
      </c>
      <c r="D792">
        <v>2013</v>
      </c>
      <c r="E792" s="45">
        <v>298663.0904047509</v>
      </c>
      <c r="F792" s="50">
        <v>129470.94128103595</v>
      </c>
      <c r="G792" s="46">
        <v>224.27798177743313</v>
      </c>
      <c r="H792" s="46">
        <v>5008.2461492282382</v>
      </c>
      <c r="I792" s="47">
        <v>0.17322650129700098</v>
      </c>
      <c r="J792" s="47">
        <v>3.8682395444682021</v>
      </c>
      <c r="K792" s="48">
        <f>IF(I792&lt;='CBSA Bike Groupings'!$B$2,'CBSA Bike Groupings'!$A$2,
IF(AND(I792&lt;='CBSA Bike Groupings'!$B$3,I792&gt;'CBSA Bike Groupings'!$B$2),'CBSA Bike Groupings'!$A$3,
IF(AND(I792&lt;='CBSA Bike Groupings'!$B$4,I792&gt;'CBSA Bike Groupings'!$B$3),'CBSA Bike Groupings'!$A$4,
IF(AND(I792&lt;='CBSA Bike Groupings'!$B$5,I792&gt;'CBSA Bike Groupings'!$B$4),'CBSA Bike Groupings'!$A$5,
IF(I792&gt;'CBSA Bike Groupings'!$B$5,'CBSA Bike Groupings'!$A$6,"")))))</f>
        <v>1</v>
      </c>
      <c r="L792" s="48">
        <f>IF(J792&lt;='CBSA Walk Groupings'!$B$2,'CBSA Walk Groupings'!$A$2,
IF(AND(J792&lt;='CBSA Walk Groupings'!$B$3,J792&gt;'CBSA Walk Groupings'!$B$2),'CBSA Walk Groupings'!$A$3,
IF(AND(J792&lt;='CBSA Walk Groupings'!$B$4,J792&gt;'CBSA Walk Groupings'!$B$3),'CBSA Walk Groupings'!$A$4,
IF(AND(J792&lt;='CBSA Walk Groupings'!$B$5,J792&gt;'CBSA Walk Groupings'!$B$4),'CBSA Walk Groupings'!$A$5,
IF(J792&gt;'CBSA Walk Groupings'!$B$5,'CBSA Walk Groupings'!$A$6,"")))))</f>
        <v>5</v>
      </c>
      <c r="M792" s="72">
        <v>2</v>
      </c>
      <c r="N792" s="72">
        <v>0</v>
      </c>
    </row>
    <row r="793" spans="1:14" x14ac:dyDescent="0.25">
      <c r="A793" t="str">
        <f t="shared" si="12"/>
        <v>Herkimer-Oneida Counties Transportation Study_2014</v>
      </c>
      <c r="B793" t="s">
        <v>294</v>
      </c>
      <c r="C793" s="49" t="s">
        <v>97</v>
      </c>
      <c r="D793">
        <v>2014</v>
      </c>
      <c r="E793" s="45">
        <v>298295.56033614615</v>
      </c>
      <c r="F793" s="50">
        <v>130050.92399214824</v>
      </c>
      <c r="G793" s="46">
        <v>245.96730255349516</v>
      </c>
      <c r="H793" s="46">
        <v>5282.1043273112628</v>
      </c>
      <c r="I793" s="47">
        <v>0.18913153017532217</v>
      </c>
      <c r="J793" s="47">
        <v>4.0615661659044937</v>
      </c>
      <c r="K793" s="48">
        <f>IF(I793&lt;='CBSA Bike Groupings'!$B$2,'CBSA Bike Groupings'!$A$2,
IF(AND(I793&lt;='CBSA Bike Groupings'!$B$3,I793&gt;'CBSA Bike Groupings'!$B$2),'CBSA Bike Groupings'!$A$3,
IF(AND(I793&lt;='CBSA Bike Groupings'!$B$4,I793&gt;'CBSA Bike Groupings'!$B$3),'CBSA Bike Groupings'!$A$4,
IF(AND(I793&lt;='CBSA Bike Groupings'!$B$5,I793&gt;'CBSA Bike Groupings'!$B$4),'CBSA Bike Groupings'!$A$5,
IF(I793&gt;'CBSA Bike Groupings'!$B$5,'CBSA Bike Groupings'!$A$6,"")))))</f>
        <v>1</v>
      </c>
      <c r="L793" s="48">
        <f>IF(J793&lt;='CBSA Walk Groupings'!$B$2,'CBSA Walk Groupings'!$A$2,
IF(AND(J793&lt;='CBSA Walk Groupings'!$B$3,J793&gt;'CBSA Walk Groupings'!$B$2),'CBSA Walk Groupings'!$A$3,
IF(AND(J793&lt;='CBSA Walk Groupings'!$B$4,J793&gt;'CBSA Walk Groupings'!$B$3),'CBSA Walk Groupings'!$A$4,
IF(AND(J793&lt;='CBSA Walk Groupings'!$B$5,J793&gt;'CBSA Walk Groupings'!$B$4),'CBSA Walk Groupings'!$A$5,
IF(J793&gt;'CBSA Walk Groupings'!$B$5,'CBSA Walk Groupings'!$A$6,"")))))</f>
        <v>5</v>
      </c>
      <c r="M793" s="72">
        <v>1</v>
      </c>
      <c r="N793" s="72">
        <v>2</v>
      </c>
    </row>
    <row r="794" spans="1:14" x14ac:dyDescent="0.25">
      <c r="A794" t="str">
        <f t="shared" si="12"/>
        <v>Herkimer-Oneida Counties Transportation Study_2015</v>
      </c>
      <c r="B794" t="s">
        <v>294</v>
      </c>
      <c r="C794" s="49" t="s">
        <v>97</v>
      </c>
      <c r="D794">
        <v>2015</v>
      </c>
      <c r="E794" s="45">
        <v>297616.27227979986</v>
      </c>
      <c r="F794" s="50">
        <v>129805.25357166657</v>
      </c>
      <c r="G794" s="46">
        <v>230.97062300534617</v>
      </c>
      <c r="H794" s="46">
        <v>5195.2011142247684</v>
      </c>
      <c r="I794" s="47">
        <v>0.17793626733129514</v>
      </c>
      <c r="J794" s="47">
        <v>4.0023041990025883</v>
      </c>
      <c r="K794" s="48">
        <f>IF(I794&lt;='CBSA Bike Groupings'!$B$2,'CBSA Bike Groupings'!$A$2,
IF(AND(I794&lt;='CBSA Bike Groupings'!$B$3,I794&gt;'CBSA Bike Groupings'!$B$2),'CBSA Bike Groupings'!$A$3,
IF(AND(I794&lt;='CBSA Bike Groupings'!$B$4,I794&gt;'CBSA Bike Groupings'!$B$3),'CBSA Bike Groupings'!$A$4,
IF(AND(I794&lt;='CBSA Bike Groupings'!$B$5,I794&gt;'CBSA Bike Groupings'!$B$4),'CBSA Bike Groupings'!$A$5,
IF(I794&gt;'CBSA Bike Groupings'!$B$5,'CBSA Bike Groupings'!$A$6,"")))))</f>
        <v>1</v>
      </c>
      <c r="L794" s="48">
        <f>IF(J794&lt;='CBSA Walk Groupings'!$B$2,'CBSA Walk Groupings'!$A$2,
IF(AND(J794&lt;='CBSA Walk Groupings'!$B$3,J794&gt;'CBSA Walk Groupings'!$B$2),'CBSA Walk Groupings'!$A$3,
IF(AND(J794&lt;='CBSA Walk Groupings'!$B$4,J794&gt;'CBSA Walk Groupings'!$B$3),'CBSA Walk Groupings'!$A$4,
IF(AND(J794&lt;='CBSA Walk Groupings'!$B$5,J794&gt;'CBSA Walk Groupings'!$B$4),'CBSA Walk Groupings'!$A$5,
IF(J794&gt;'CBSA Walk Groupings'!$B$5,'CBSA Walk Groupings'!$A$6,"")))))</f>
        <v>5</v>
      </c>
      <c r="M794" s="72">
        <v>1</v>
      </c>
      <c r="N794" s="72">
        <v>2</v>
      </c>
    </row>
    <row r="795" spans="1:14" x14ac:dyDescent="0.25">
      <c r="A795" t="str">
        <f t="shared" si="12"/>
        <v>Herkimer-Oneida Counties Transportation Study_2016</v>
      </c>
      <c r="B795" t="s">
        <v>294</v>
      </c>
      <c r="C795" s="49" t="s">
        <v>97</v>
      </c>
      <c r="D795">
        <v>2016</v>
      </c>
      <c r="E795" s="45">
        <v>296436.89000142744</v>
      </c>
      <c r="F795" s="50">
        <v>129036.53462419161</v>
      </c>
      <c r="G795" s="46">
        <v>209.96784232312433</v>
      </c>
      <c r="H795" s="46">
        <v>5126.3750391344529</v>
      </c>
      <c r="I795" s="47">
        <v>0.162719684726995</v>
      </c>
      <c r="J795" s="47">
        <v>3.972808983180308</v>
      </c>
      <c r="K795" s="48">
        <f>IF(I795&lt;='CBSA Bike Groupings'!$B$2,'CBSA Bike Groupings'!$A$2,
IF(AND(I795&lt;='CBSA Bike Groupings'!$B$3,I795&gt;'CBSA Bike Groupings'!$B$2),'CBSA Bike Groupings'!$A$3,
IF(AND(I795&lt;='CBSA Bike Groupings'!$B$4,I795&gt;'CBSA Bike Groupings'!$B$3),'CBSA Bike Groupings'!$A$4,
IF(AND(I795&lt;='CBSA Bike Groupings'!$B$5,I795&gt;'CBSA Bike Groupings'!$B$4),'CBSA Bike Groupings'!$A$5,
IF(I795&gt;'CBSA Bike Groupings'!$B$5,'CBSA Bike Groupings'!$A$6,"")))))</f>
        <v>1</v>
      </c>
      <c r="L795" s="48">
        <f>IF(J795&lt;='CBSA Walk Groupings'!$B$2,'CBSA Walk Groupings'!$A$2,
IF(AND(J795&lt;='CBSA Walk Groupings'!$B$3,J795&gt;'CBSA Walk Groupings'!$B$2),'CBSA Walk Groupings'!$A$3,
IF(AND(J795&lt;='CBSA Walk Groupings'!$B$4,J795&gt;'CBSA Walk Groupings'!$B$3),'CBSA Walk Groupings'!$A$4,
IF(AND(J795&lt;='CBSA Walk Groupings'!$B$5,J795&gt;'CBSA Walk Groupings'!$B$4),'CBSA Walk Groupings'!$A$5,
IF(J795&gt;'CBSA Walk Groupings'!$B$5,'CBSA Walk Groupings'!$A$6,"")))))</f>
        <v>5</v>
      </c>
      <c r="M795" s="72">
        <v>0</v>
      </c>
      <c r="N795" s="72">
        <v>2</v>
      </c>
    </row>
    <row r="796" spans="1:14" x14ac:dyDescent="0.25">
      <c r="A796" t="str">
        <f t="shared" si="12"/>
        <v>Herkimer-Oneida Counties Transportation Study_2017</v>
      </c>
      <c r="B796" t="s">
        <v>294</v>
      </c>
      <c r="C796" s="49" t="s">
        <v>97</v>
      </c>
      <c r="D796">
        <v>2017</v>
      </c>
      <c r="E796" s="45">
        <v>295292</v>
      </c>
      <c r="F796" s="50">
        <v>128428</v>
      </c>
      <c r="G796" s="46">
        <v>196</v>
      </c>
      <c r="H796" s="46">
        <v>5023</v>
      </c>
      <c r="I796" s="47">
        <f>(G796/$F796)*100</f>
        <v>0.15261469461488147</v>
      </c>
      <c r="J796" s="47">
        <f>(H796/$F796)*100</f>
        <v>3.9111408727068864</v>
      </c>
      <c r="K796" s="48">
        <f>IF(I796&lt;='CBSA Bike Groupings'!$B$2,'CBSA Bike Groupings'!$A$2,
IF(AND(I796&lt;='CBSA Bike Groupings'!$B$3,I796&gt;'CBSA Bike Groupings'!$B$2),'CBSA Bike Groupings'!$A$3,
IF(AND(I796&lt;='CBSA Bike Groupings'!$B$4,I796&gt;'CBSA Bike Groupings'!$B$3),'CBSA Bike Groupings'!$A$4,
IF(AND(I796&lt;='CBSA Bike Groupings'!$B$5,I796&gt;'CBSA Bike Groupings'!$B$4),'CBSA Bike Groupings'!$A$5,
IF(I796&gt;'CBSA Bike Groupings'!$B$5,'CBSA Bike Groupings'!$A$6,"")))))</f>
        <v>1</v>
      </c>
      <c r="L796" s="48">
        <f>IF(J796&lt;='CBSA Walk Groupings'!$B$2,'CBSA Walk Groupings'!$A$2,
IF(AND(J796&lt;='CBSA Walk Groupings'!$B$3,J796&gt;'CBSA Walk Groupings'!$B$2),'CBSA Walk Groupings'!$A$3,
IF(AND(J796&lt;='CBSA Walk Groupings'!$B$4,J796&gt;'CBSA Walk Groupings'!$B$3),'CBSA Walk Groupings'!$A$4,
IF(AND(J796&lt;='CBSA Walk Groupings'!$B$5,J796&gt;'CBSA Walk Groupings'!$B$4),'CBSA Walk Groupings'!$A$5,
IF(J796&gt;'CBSA Walk Groupings'!$B$5,'CBSA Walk Groupings'!$A$6,"")))))</f>
        <v>5</v>
      </c>
      <c r="M796" s="72">
        <v>1</v>
      </c>
      <c r="N796" s="72">
        <v>1</v>
      </c>
    </row>
    <row r="797" spans="1:14" x14ac:dyDescent="0.25">
      <c r="A797" t="str">
        <f t="shared" si="12"/>
        <v>Hernando/Citrus County MPO_2013</v>
      </c>
      <c r="B797" t="s">
        <v>295</v>
      </c>
      <c r="C797" s="49" t="s">
        <v>136</v>
      </c>
      <c r="D797">
        <v>2013</v>
      </c>
      <c r="E797" s="45">
        <v>308305.72126303235</v>
      </c>
      <c r="F797" s="50">
        <v>96482.920794417951</v>
      </c>
      <c r="G797" s="46">
        <v>342.26714985318682</v>
      </c>
      <c r="H797" s="46">
        <v>737.02438955237426</v>
      </c>
      <c r="I797" s="47">
        <v>0.35474376919255618</v>
      </c>
      <c r="J797" s="47">
        <v>0.76389104256368556</v>
      </c>
      <c r="K797" s="48">
        <f>IF(I797&lt;='CBSA Bike Groupings'!$B$2,'CBSA Bike Groupings'!$A$2,
IF(AND(I797&lt;='CBSA Bike Groupings'!$B$3,I797&gt;'CBSA Bike Groupings'!$B$2),'CBSA Bike Groupings'!$A$3,
IF(AND(I797&lt;='CBSA Bike Groupings'!$B$4,I797&gt;'CBSA Bike Groupings'!$B$3),'CBSA Bike Groupings'!$A$4,
IF(AND(I797&lt;='CBSA Bike Groupings'!$B$5,I797&gt;'CBSA Bike Groupings'!$B$4),'CBSA Bike Groupings'!$A$5,
IF(I797&gt;'CBSA Bike Groupings'!$B$5,'CBSA Bike Groupings'!$A$6,"")))))</f>
        <v>3</v>
      </c>
      <c r="L797" s="48">
        <f>IF(J797&lt;='CBSA Walk Groupings'!$B$2,'CBSA Walk Groupings'!$A$2,
IF(AND(J797&lt;='CBSA Walk Groupings'!$B$3,J797&gt;'CBSA Walk Groupings'!$B$2),'CBSA Walk Groupings'!$A$3,
IF(AND(J797&lt;='CBSA Walk Groupings'!$B$4,J797&gt;'CBSA Walk Groupings'!$B$3),'CBSA Walk Groupings'!$A$4,
IF(AND(J797&lt;='CBSA Walk Groupings'!$B$5,J797&gt;'CBSA Walk Groupings'!$B$4),'CBSA Walk Groupings'!$A$5,
IF(J797&gt;'CBSA Walk Groupings'!$B$5,'CBSA Walk Groupings'!$A$6,"")))))</f>
        <v>1</v>
      </c>
      <c r="M797" s="72">
        <v>1</v>
      </c>
      <c r="N797" s="72">
        <v>8</v>
      </c>
    </row>
    <row r="798" spans="1:14" x14ac:dyDescent="0.25">
      <c r="A798" t="str">
        <f t="shared" si="12"/>
        <v>Hernando/Citrus County MPO_2014</v>
      </c>
      <c r="B798" t="s">
        <v>295</v>
      </c>
      <c r="C798" s="49" t="s">
        <v>136</v>
      </c>
      <c r="D798">
        <v>2014</v>
      </c>
      <c r="E798" s="45">
        <v>308599.36148800561</v>
      </c>
      <c r="F798" s="50">
        <v>96874.949304751382</v>
      </c>
      <c r="G798" s="46">
        <v>284.51321708457471</v>
      </c>
      <c r="H798" s="46">
        <v>1007.7544600527966</v>
      </c>
      <c r="I798" s="47">
        <v>0.29369121648729501</v>
      </c>
      <c r="J798" s="47">
        <v>1.0402632128173612</v>
      </c>
      <c r="K798" s="48">
        <f>IF(I798&lt;='CBSA Bike Groupings'!$B$2,'CBSA Bike Groupings'!$A$2,
IF(AND(I798&lt;='CBSA Bike Groupings'!$B$3,I798&gt;'CBSA Bike Groupings'!$B$2),'CBSA Bike Groupings'!$A$3,
IF(AND(I798&lt;='CBSA Bike Groupings'!$B$4,I798&gt;'CBSA Bike Groupings'!$B$3),'CBSA Bike Groupings'!$A$4,
IF(AND(I798&lt;='CBSA Bike Groupings'!$B$5,I798&gt;'CBSA Bike Groupings'!$B$4),'CBSA Bike Groupings'!$A$5,
IF(I798&gt;'CBSA Bike Groupings'!$B$5,'CBSA Bike Groupings'!$A$6,"")))))</f>
        <v>2</v>
      </c>
      <c r="L798" s="48">
        <f>IF(J798&lt;='CBSA Walk Groupings'!$B$2,'CBSA Walk Groupings'!$A$2,
IF(AND(J798&lt;='CBSA Walk Groupings'!$B$3,J798&gt;'CBSA Walk Groupings'!$B$2),'CBSA Walk Groupings'!$A$3,
IF(AND(J798&lt;='CBSA Walk Groupings'!$B$4,J798&gt;'CBSA Walk Groupings'!$B$3),'CBSA Walk Groupings'!$A$4,
IF(AND(J798&lt;='CBSA Walk Groupings'!$B$5,J798&gt;'CBSA Walk Groupings'!$B$4),'CBSA Walk Groupings'!$A$5,
IF(J798&gt;'CBSA Walk Groupings'!$B$5,'CBSA Walk Groupings'!$A$6,"")))))</f>
        <v>1</v>
      </c>
      <c r="M798" s="72">
        <v>4</v>
      </c>
      <c r="N798" s="72">
        <v>7</v>
      </c>
    </row>
    <row r="799" spans="1:14" x14ac:dyDescent="0.25">
      <c r="A799" t="str">
        <f t="shared" si="12"/>
        <v>Hernando/Citrus County MPO_2015</v>
      </c>
      <c r="B799" t="s">
        <v>295</v>
      </c>
      <c r="C799" s="49" t="s">
        <v>136</v>
      </c>
      <c r="D799">
        <v>2015</v>
      </c>
      <c r="E799" s="45">
        <v>309696.50782878854</v>
      </c>
      <c r="F799" s="50">
        <v>97708.847156582269</v>
      </c>
      <c r="G799" s="46">
        <v>367.49070795994879</v>
      </c>
      <c r="H799" s="46">
        <v>944.18758322899328</v>
      </c>
      <c r="I799" s="47">
        <v>0.37610791515227937</v>
      </c>
      <c r="J799" s="47">
        <v>0.96632762611137502</v>
      </c>
      <c r="K799" s="48">
        <f>IF(I799&lt;='CBSA Bike Groupings'!$B$2,'CBSA Bike Groupings'!$A$2,
IF(AND(I799&lt;='CBSA Bike Groupings'!$B$3,I799&gt;'CBSA Bike Groupings'!$B$2),'CBSA Bike Groupings'!$A$3,
IF(AND(I799&lt;='CBSA Bike Groupings'!$B$4,I799&gt;'CBSA Bike Groupings'!$B$3),'CBSA Bike Groupings'!$A$4,
IF(AND(I799&lt;='CBSA Bike Groupings'!$B$5,I799&gt;'CBSA Bike Groupings'!$B$4),'CBSA Bike Groupings'!$A$5,
IF(I799&gt;'CBSA Bike Groupings'!$B$5,'CBSA Bike Groupings'!$A$6,"")))))</f>
        <v>3</v>
      </c>
      <c r="L799" s="48">
        <f>IF(J799&lt;='CBSA Walk Groupings'!$B$2,'CBSA Walk Groupings'!$A$2,
IF(AND(J799&lt;='CBSA Walk Groupings'!$B$3,J799&gt;'CBSA Walk Groupings'!$B$2),'CBSA Walk Groupings'!$A$3,
IF(AND(J799&lt;='CBSA Walk Groupings'!$B$4,J799&gt;'CBSA Walk Groupings'!$B$3),'CBSA Walk Groupings'!$A$4,
IF(AND(J799&lt;='CBSA Walk Groupings'!$B$5,J799&gt;'CBSA Walk Groupings'!$B$4),'CBSA Walk Groupings'!$A$5,
IF(J799&gt;'CBSA Walk Groupings'!$B$5,'CBSA Walk Groupings'!$A$6,"")))))</f>
        <v>1</v>
      </c>
      <c r="M799" s="72">
        <v>2</v>
      </c>
      <c r="N799" s="72">
        <v>10</v>
      </c>
    </row>
    <row r="800" spans="1:14" x14ac:dyDescent="0.25">
      <c r="A800" t="str">
        <f t="shared" si="12"/>
        <v>Hernando/Citrus County MPO_2016</v>
      </c>
      <c r="B800" t="s">
        <v>295</v>
      </c>
      <c r="C800" s="49" t="s">
        <v>136</v>
      </c>
      <c r="D800">
        <v>2016</v>
      </c>
      <c r="E800" s="45">
        <v>312475.2504411618</v>
      </c>
      <c r="F800" s="50">
        <v>100461.85175526208</v>
      </c>
      <c r="G800" s="46">
        <v>334.80769803567068</v>
      </c>
      <c r="H800" s="46">
        <v>1131.5890218337772</v>
      </c>
      <c r="I800" s="47">
        <v>0.33326849165721639</v>
      </c>
      <c r="J800" s="47">
        <v>1.1263867846976112</v>
      </c>
      <c r="K800" s="48">
        <f>IF(I800&lt;='CBSA Bike Groupings'!$B$2,'CBSA Bike Groupings'!$A$2,
IF(AND(I800&lt;='CBSA Bike Groupings'!$B$3,I800&gt;'CBSA Bike Groupings'!$B$2),'CBSA Bike Groupings'!$A$3,
IF(AND(I800&lt;='CBSA Bike Groupings'!$B$4,I800&gt;'CBSA Bike Groupings'!$B$3),'CBSA Bike Groupings'!$A$4,
IF(AND(I800&lt;='CBSA Bike Groupings'!$B$5,I800&gt;'CBSA Bike Groupings'!$B$4),'CBSA Bike Groupings'!$A$5,
IF(I800&gt;'CBSA Bike Groupings'!$B$5,'CBSA Bike Groupings'!$A$6,"")))))</f>
        <v>2</v>
      </c>
      <c r="L800" s="48">
        <f>IF(J800&lt;='CBSA Walk Groupings'!$B$2,'CBSA Walk Groupings'!$A$2,
IF(AND(J800&lt;='CBSA Walk Groupings'!$B$3,J800&gt;'CBSA Walk Groupings'!$B$2),'CBSA Walk Groupings'!$A$3,
IF(AND(J800&lt;='CBSA Walk Groupings'!$B$4,J800&gt;'CBSA Walk Groupings'!$B$3),'CBSA Walk Groupings'!$A$4,
IF(AND(J800&lt;='CBSA Walk Groupings'!$B$5,J800&gt;'CBSA Walk Groupings'!$B$4),'CBSA Walk Groupings'!$A$5,
IF(J800&gt;'CBSA Walk Groupings'!$B$5,'CBSA Walk Groupings'!$A$6,"")))))</f>
        <v>1</v>
      </c>
      <c r="M800" s="72">
        <v>1</v>
      </c>
      <c r="N800" s="72">
        <v>8</v>
      </c>
    </row>
    <row r="801" spans="1:14" x14ac:dyDescent="0.25">
      <c r="A801" t="str">
        <f t="shared" si="12"/>
        <v>Hernando/Citrus County MPO_2017</v>
      </c>
      <c r="B801" t="s">
        <v>295</v>
      </c>
      <c r="C801" s="49" t="s">
        <v>136</v>
      </c>
      <c r="D801">
        <v>2017</v>
      </c>
      <c r="E801" s="45">
        <v>315687</v>
      </c>
      <c r="F801" s="50">
        <v>105060</v>
      </c>
      <c r="G801" s="46">
        <v>284</v>
      </c>
      <c r="H801" s="46">
        <v>1103</v>
      </c>
      <c r="I801" s="47">
        <f>(G801/$F801)*100</f>
        <v>0.27032172092137824</v>
      </c>
      <c r="J801" s="47">
        <f>(H801/$F801)*100</f>
        <v>1.0498762611840853</v>
      </c>
      <c r="K801" s="48">
        <f>IF(I801&lt;='CBSA Bike Groupings'!$B$2,'CBSA Bike Groupings'!$A$2,
IF(AND(I801&lt;='CBSA Bike Groupings'!$B$3,I801&gt;'CBSA Bike Groupings'!$B$2),'CBSA Bike Groupings'!$A$3,
IF(AND(I801&lt;='CBSA Bike Groupings'!$B$4,I801&gt;'CBSA Bike Groupings'!$B$3),'CBSA Bike Groupings'!$A$4,
IF(AND(I801&lt;='CBSA Bike Groupings'!$B$5,I801&gt;'CBSA Bike Groupings'!$B$4),'CBSA Bike Groupings'!$A$5,
IF(I801&gt;'CBSA Bike Groupings'!$B$5,'CBSA Bike Groupings'!$A$6,"")))))</f>
        <v>2</v>
      </c>
      <c r="L801" s="48">
        <f>IF(J801&lt;='CBSA Walk Groupings'!$B$2,'CBSA Walk Groupings'!$A$2,
IF(AND(J801&lt;='CBSA Walk Groupings'!$B$3,J801&gt;'CBSA Walk Groupings'!$B$2),'CBSA Walk Groupings'!$A$3,
IF(AND(J801&lt;='CBSA Walk Groupings'!$B$4,J801&gt;'CBSA Walk Groupings'!$B$3),'CBSA Walk Groupings'!$A$4,
IF(AND(J801&lt;='CBSA Walk Groupings'!$B$5,J801&gt;'CBSA Walk Groupings'!$B$4),'CBSA Walk Groupings'!$A$5,
IF(J801&gt;'CBSA Walk Groupings'!$B$5,'CBSA Walk Groupings'!$A$6,"")))))</f>
        <v>1</v>
      </c>
      <c r="M801" s="72">
        <v>4</v>
      </c>
      <c r="N801" s="72">
        <v>7</v>
      </c>
    </row>
    <row r="802" spans="1:14" x14ac:dyDescent="0.25">
      <c r="A802" t="str">
        <f t="shared" si="12"/>
        <v>Hidalgo County MPO_2013</v>
      </c>
      <c r="B802" t="s">
        <v>296</v>
      </c>
      <c r="C802" s="49" t="s">
        <v>93</v>
      </c>
      <c r="D802">
        <v>2013</v>
      </c>
      <c r="E802" s="45">
        <v>789708.8373054323</v>
      </c>
      <c r="F802" s="50">
        <v>279318.83525197726</v>
      </c>
      <c r="G802" s="46">
        <v>330.99771235582199</v>
      </c>
      <c r="H802" s="46">
        <v>3498.6312840829128</v>
      </c>
      <c r="I802" s="47">
        <v>0.11850175161199727</v>
      </c>
      <c r="J802" s="47">
        <v>1.2525583106226084</v>
      </c>
      <c r="K802" s="48">
        <f>IF(I802&lt;='CBSA Bike Groupings'!$B$2,'CBSA Bike Groupings'!$A$2,
IF(AND(I802&lt;='CBSA Bike Groupings'!$B$3,I802&gt;'CBSA Bike Groupings'!$B$2),'CBSA Bike Groupings'!$A$3,
IF(AND(I802&lt;='CBSA Bike Groupings'!$B$4,I802&gt;'CBSA Bike Groupings'!$B$3),'CBSA Bike Groupings'!$A$4,
IF(AND(I802&lt;='CBSA Bike Groupings'!$B$5,I802&gt;'CBSA Bike Groupings'!$B$4),'CBSA Bike Groupings'!$A$5,
IF(I802&gt;'CBSA Bike Groupings'!$B$5,'CBSA Bike Groupings'!$A$6,"")))))</f>
        <v>1</v>
      </c>
      <c r="L802" s="48">
        <f>IF(J802&lt;='CBSA Walk Groupings'!$B$2,'CBSA Walk Groupings'!$A$2,
IF(AND(J802&lt;='CBSA Walk Groupings'!$B$3,J802&gt;'CBSA Walk Groupings'!$B$2),'CBSA Walk Groupings'!$A$3,
IF(AND(J802&lt;='CBSA Walk Groupings'!$B$4,J802&gt;'CBSA Walk Groupings'!$B$3),'CBSA Walk Groupings'!$A$4,
IF(AND(J802&lt;='CBSA Walk Groupings'!$B$5,J802&gt;'CBSA Walk Groupings'!$B$4),'CBSA Walk Groupings'!$A$5,
IF(J802&gt;'CBSA Walk Groupings'!$B$5,'CBSA Walk Groupings'!$A$6,"")))))</f>
        <v>1</v>
      </c>
      <c r="M802" s="72">
        <v>1</v>
      </c>
      <c r="N802" s="72">
        <v>17</v>
      </c>
    </row>
    <row r="803" spans="1:14" x14ac:dyDescent="0.25">
      <c r="A803" t="str">
        <f t="shared" si="12"/>
        <v>Hidalgo County MPO_2014</v>
      </c>
      <c r="B803" t="s">
        <v>296</v>
      </c>
      <c r="C803" s="49" t="s">
        <v>93</v>
      </c>
      <c r="D803">
        <v>2014</v>
      </c>
      <c r="E803" s="45">
        <v>805479.25489987514</v>
      </c>
      <c r="F803" s="50">
        <v>285187.18332981289</v>
      </c>
      <c r="G803" s="46">
        <v>388.93139188748006</v>
      </c>
      <c r="H803" s="46">
        <v>3521.3251597330564</v>
      </c>
      <c r="I803" s="47">
        <v>0.13637758448551637</v>
      </c>
      <c r="J803" s="47">
        <v>1.2347417294909493</v>
      </c>
      <c r="K803" s="48">
        <f>IF(I803&lt;='CBSA Bike Groupings'!$B$2,'CBSA Bike Groupings'!$A$2,
IF(AND(I803&lt;='CBSA Bike Groupings'!$B$3,I803&gt;'CBSA Bike Groupings'!$B$2),'CBSA Bike Groupings'!$A$3,
IF(AND(I803&lt;='CBSA Bike Groupings'!$B$4,I803&gt;'CBSA Bike Groupings'!$B$3),'CBSA Bike Groupings'!$A$4,
IF(AND(I803&lt;='CBSA Bike Groupings'!$B$5,I803&gt;'CBSA Bike Groupings'!$B$4),'CBSA Bike Groupings'!$A$5,
IF(I803&gt;'CBSA Bike Groupings'!$B$5,'CBSA Bike Groupings'!$A$6,"")))))</f>
        <v>1</v>
      </c>
      <c r="L803" s="48">
        <f>IF(J803&lt;='CBSA Walk Groupings'!$B$2,'CBSA Walk Groupings'!$A$2,
IF(AND(J803&lt;='CBSA Walk Groupings'!$B$3,J803&gt;'CBSA Walk Groupings'!$B$2),'CBSA Walk Groupings'!$A$3,
IF(AND(J803&lt;='CBSA Walk Groupings'!$B$4,J803&gt;'CBSA Walk Groupings'!$B$3),'CBSA Walk Groupings'!$A$4,
IF(AND(J803&lt;='CBSA Walk Groupings'!$B$5,J803&gt;'CBSA Walk Groupings'!$B$4),'CBSA Walk Groupings'!$A$5,
IF(J803&gt;'CBSA Walk Groupings'!$B$5,'CBSA Walk Groupings'!$A$6,"")))))</f>
        <v>1</v>
      </c>
      <c r="M803" s="72">
        <v>5</v>
      </c>
      <c r="N803" s="72">
        <v>14</v>
      </c>
    </row>
    <row r="804" spans="1:14" x14ac:dyDescent="0.25">
      <c r="A804" t="str">
        <f t="shared" si="12"/>
        <v>Hidalgo County MPO_2015</v>
      </c>
      <c r="B804" t="s">
        <v>296</v>
      </c>
      <c r="C804" s="49" t="s">
        <v>93</v>
      </c>
      <c r="D804">
        <v>2015</v>
      </c>
      <c r="E804" s="45">
        <v>818229.04414597293</v>
      </c>
      <c r="F804" s="50">
        <v>291528.70104721235</v>
      </c>
      <c r="G804" s="46">
        <v>352.87290374658403</v>
      </c>
      <c r="H804" s="46">
        <v>3494.1750165624212</v>
      </c>
      <c r="I804" s="47">
        <v>0.12104225157900908</v>
      </c>
      <c r="J804" s="47">
        <v>1.1985698162859608</v>
      </c>
      <c r="K804" s="48">
        <f>IF(I804&lt;='CBSA Bike Groupings'!$B$2,'CBSA Bike Groupings'!$A$2,
IF(AND(I804&lt;='CBSA Bike Groupings'!$B$3,I804&gt;'CBSA Bike Groupings'!$B$2),'CBSA Bike Groupings'!$A$3,
IF(AND(I804&lt;='CBSA Bike Groupings'!$B$4,I804&gt;'CBSA Bike Groupings'!$B$3),'CBSA Bike Groupings'!$A$4,
IF(AND(I804&lt;='CBSA Bike Groupings'!$B$5,I804&gt;'CBSA Bike Groupings'!$B$4),'CBSA Bike Groupings'!$A$5,
IF(I804&gt;'CBSA Bike Groupings'!$B$5,'CBSA Bike Groupings'!$A$6,"")))))</f>
        <v>1</v>
      </c>
      <c r="L804" s="48">
        <f>IF(J804&lt;='CBSA Walk Groupings'!$B$2,'CBSA Walk Groupings'!$A$2,
IF(AND(J804&lt;='CBSA Walk Groupings'!$B$3,J804&gt;'CBSA Walk Groupings'!$B$2),'CBSA Walk Groupings'!$A$3,
IF(AND(J804&lt;='CBSA Walk Groupings'!$B$4,J804&gt;'CBSA Walk Groupings'!$B$3),'CBSA Walk Groupings'!$A$4,
IF(AND(J804&lt;='CBSA Walk Groupings'!$B$5,J804&gt;'CBSA Walk Groupings'!$B$4),'CBSA Walk Groupings'!$A$5,
IF(J804&gt;'CBSA Walk Groupings'!$B$5,'CBSA Walk Groupings'!$A$6,"")))))</f>
        <v>1</v>
      </c>
      <c r="M804" s="72">
        <v>3</v>
      </c>
      <c r="N804" s="72">
        <v>12</v>
      </c>
    </row>
    <row r="805" spans="1:14" x14ac:dyDescent="0.25">
      <c r="A805" t="str">
        <f t="shared" si="12"/>
        <v>Hidalgo County MPO_2016</v>
      </c>
      <c r="B805" t="s">
        <v>296</v>
      </c>
      <c r="C805" s="49" t="s">
        <v>93</v>
      </c>
      <c r="D805">
        <v>2016</v>
      </c>
      <c r="E805" s="45">
        <v>827325.04472802253</v>
      </c>
      <c r="F805" s="50">
        <v>296072.23775317473</v>
      </c>
      <c r="G805" s="46">
        <v>399.87658309854885</v>
      </c>
      <c r="H805" s="46">
        <v>3482.8607212546203</v>
      </c>
      <c r="I805" s="47">
        <v>0.13506047920369765</v>
      </c>
      <c r="J805" s="47">
        <v>1.1763550502692393</v>
      </c>
      <c r="K805" s="48">
        <f>IF(I805&lt;='CBSA Bike Groupings'!$B$2,'CBSA Bike Groupings'!$A$2,
IF(AND(I805&lt;='CBSA Bike Groupings'!$B$3,I805&gt;'CBSA Bike Groupings'!$B$2),'CBSA Bike Groupings'!$A$3,
IF(AND(I805&lt;='CBSA Bike Groupings'!$B$4,I805&gt;'CBSA Bike Groupings'!$B$3),'CBSA Bike Groupings'!$A$4,
IF(AND(I805&lt;='CBSA Bike Groupings'!$B$5,I805&gt;'CBSA Bike Groupings'!$B$4),'CBSA Bike Groupings'!$A$5,
IF(I805&gt;'CBSA Bike Groupings'!$B$5,'CBSA Bike Groupings'!$A$6,"")))))</f>
        <v>1</v>
      </c>
      <c r="L805" s="48">
        <f>IF(J805&lt;='CBSA Walk Groupings'!$B$2,'CBSA Walk Groupings'!$A$2,
IF(AND(J805&lt;='CBSA Walk Groupings'!$B$3,J805&gt;'CBSA Walk Groupings'!$B$2),'CBSA Walk Groupings'!$A$3,
IF(AND(J805&lt;='CBSA Walk Groupings'!$B$4,J805&gt;'CBSA Walk Groupings'!$B$3),'CBSA Walk Groupings'!$A$4,
IF(AND(J805&lt;='CBSA Walk Groupings'!$B$5,J805&gt;'CBSA Walk Groupings'!$B$4),'CBSA Walk Groupings'!$A$5,
IF(J805&gt;'CBSA Walk Groupings'!$B$5,'CBSA Walk Groupings'!$A$6,"")))))</f>
        <v>1</v>
      </c>
      <c r="M805" s="72">
        <v>1</v>
      </c>
      <c r="N805" s="72">
        <v>21</v>
      </c>
    </row>
    <row r="806" spans="1:14" x14ac:dyDescent="0.25">
      <c r="A806" t="str">
        <f t="shared" si="12"/>
        <v>Hidalgo County MPO_2017</v>
      </c>
      <c r="B806" t="s">
        <v>296</v>
      </c>
      <c r="C806" s="49" t="s">
        <v>93</v>
      </c>
      <c r="D806">
        <v>2017</v>
      </c>
      <c r="E806" s="45">
        <v>838539</v>
      </c>
      <c r="F806" s="50">
        <v>306615</v>
      </c>
      <c r="G806" s="46">
        <v>557</v>
      </c>
      <c r="H806" s="46">
        <v>3578</v>
      </c>
      <c r="I806" s="47">
        <f>(G806/$F806)*100</f>
        <v>0.18166104071881675</v>
      </c>
      <c r="J806" s="47">
        <f>(H806/$F806)*100</f>
        <v>1.1669357337377493</v>
      </c>
      <c r="K806" s="48">
        <f>IF(I806&lt;='CBSA Bike Groupings'!$B$2,'CBSA Bike Groupings'!$A$2,
IF(AND(I806&lt;='CBSA Bike Groupings'!$B$3,I806&gt;'CBSA Bike Groupings'!$B$2),'CBSA Bike Groupings'!$A$3,
IF(AND(I806&lt;='CBSA Bike Groupings'!$B$4,I806&gt;'CBSA Bike Groupings'!$B$3),'CBSA Bike Groupings'!$A$4,
IF(AND(I806&lt;='CBSA Bike Groupings'!$B$5,I806&gt;'CBSA Bike Groupings'!$B$4),'CBSA Bike Groupings'!$A$5,
IF(I806&gt;'CBSA Bike Groupings'!$B$5,'CBSA Bike Groupings'!$A$6,"")))))</f>
        <v>1</v>
      </c>
      <c r="L806" s="48">
        <f>IF(J806&lt;='CBSA Walk Groupings'!$B$2,'CBSA Walk Groupings'!$A$2,
IF(AND(J806&lt;='CBSA Walk Groupings'!$B$3,J806&gt;'CBSA Walk Groupings'!$B$2),'CBSA Walk Groupings'!$A$3,
IF(AND(J806&lt;='CBSA Walk Groupings'!$B$4,J806&gt;'CBSA Walk Groupings'!$B$3),'CBSA Walk Groupings'!$A$4,
IF(AND(J806&lt;='CBSA Walk Groupings'!$B$5,J806&gt;'CBSA Walk Groupings'!$B$4),'CBSA Walk Groupings'!$A$5,
IF(J806&gt;'CBSA Walk Groupings'!$B$5,'CBSA Walk Groupings'!$A$6,"")))))</f>
        <v>1</v>
      </c>
      <c r="M806" s="72">
        <v>3</v>
      </c>
      <c r="N806" s="72">
        <v>14</v>
      </c>
    </row>
    <row r="807" spans="1:14" x14ac:dyDescent="0.25">
      <c r="A807" t="str">
        <f t="shared" si="12"/>
        <v>High Point Urban Area MPO_2013</v>
      </c>
      <c r="B807" t="s">
        <v>297</v>
      </c>
      <c r="C807" s="49" t="s">
        <v>164</v>
      </c>
      <c r="D807">
        <v>2013</v>
      </c>
      <c r="E807" s="45">
        <v>287762.9300597157</v>
      </c>
      <c r="F807" s="50">
        <v>124171.27191492742</v>
      </c>
      <c r="G807" s="46">
        <v>178.73264923654799</v>
      </c>
      <c r="H807" s="46">
        <v>1743.7625172499734</v>
      </c>
      <c r="I807" s="47">
        <v>0.14394041913253641</v>
      </c>
      <c r="J807" s="47">
        <v>1.4043204119264117</v>
      </c>
      <c r="K807" s="48">
        <f>IF(I807&lt;='CBSA Bike Groupings'!$B$2,'CBSA Bike Groupings'!$A$2,
IF(AND(I807&lt;='CBSA Bike Groupings'!$B$3,I807&gt;'CBSA Bike Groupings'!$B$2),'CBSA Bike Groupings'!$A$3,
IF(AND(I807&lt;='CBSA Bike Groupings'!$B$4,I807&gt;'CBSA Bike Groupings'!$B$3),'CBSA Bike Groupings'!$A$4,
IF(AND(I807&lt;='CBSA Bike Groupings'!$B$5,I807&gt;'CBSA Bike Groupings'!$B$4),'CBSA Bike Groupings'!$A$5,
IF(I807&gt;'CBSA Bike Groupings'!$B$5,'CBSA Bike Groupings'!$A$6,"")))))</f>
        <v>1</v>
      </c>
      <c r="L807" s="48">
        <f>IF(J807&lt;='CBSA Walk Groupings'!$B$2,'CBSA Walk Groupings'!$A$2,
IF(AND(J807&lt;='CBSA Walk Groupings'!$B$3,J807&gt;'CBSA Walk Groupings'!$B$2),'CBSA Walk Groupings'!$A$3,
IF(AND(J807&lt;='CBSA Walk Groupings'!$B$4,J807&gt;'CBSA Walk Groupings'!$B$3),'CBSA Walk Groupings'!$A$4,
IF(AND(J807&lt;='CBSA Walk Groupings'!$B$5,J807&gt;'CBSA Walk Groupings'!$B$4),'CBSA Walk Groupings'!$A$5,
IF(J807&gt;'CBSA Walk Groupings'!$B$5,'CBSA Walk Groupings'!$A$6,"")))))</f>
        <v>2</v>
      </c>
      <c r="M807" s="72">
        <v>0</v>
      </c>
      <c r="N807" s="72">
        <v>8</v>
      </c>
    </row>
    <row r="808" spans="1:14" x14ac:dyDescent="0.25">
      <c r="A808" t="str">
        <f t="shared" si="12"/>
        <v>High Point Urban Area MPO_2014</v>
      </c>
      <c r="B808" t="s">
        <v>297</v>
      </c>
      <c r="C808" s="49" t="s">
        <v>164</v>
      </c>
      <c r="D808">
        <v>2014</v>
      </c>
      <c r="E808" s="45">
        <v>289185.49693137303</v>
      </c>
      <c r="F808" s="50">
        <v>124125.06382177561</v>
      </c>
      <c r="G808" s="46">
        <v>199.57975098733149</v>
      </c>
      <c r="H808" s="46">
        <v>1808.1468200122035</v>
      </c>
      <c r="I808" s="47">
        <v>0.16078924339881681</v>
      </c>
      <c r="J808" s="47">
        <v>1.4567137082067669</v>
      </c>
      <c r="K808" s="48">
        <f>IF(I808&lt;='CBSA Bike Groupings'!$B$2,'CBSA Bike Groupings'!$A$2,
IF(AND(I808&lt;='CBSA Bike Groupings'!$B$3,I808&gt;'CBSA Bike Groupings'!$B$2),'CBSA Bike Groupings'!$A$3,
IF(AND(I808&lt;='CBSA Bike Groupings'!$B$4,I808&gt;'CBSA Bike Groupings'!$B$3),'CBSA Bike Groupings'!$A$4,
IF(AND(I808&lt;='CBSA Bike Groupings'!$B$5,I808&gt;'CBSA Bike Groupings'!$B$4),'CBSA Bike Groupings'!$A$5,
IF(I808&gt;'CBSA Bike Groupings'!$B$5,'CBSA Bike Groupings'!$A$6,"")))))</f>
        <v>1</v>
      </c>
      <c r="L808" s="48">
        <f>IF(J808&lt;='CBSA Walk Groupings'!$B$2,'CBSA Walk Groupings'!$A$2,
IF(AND(J808&lt;='CBSA Walk Groupings'!$B$3,J808&gt;'CBSA Walk Groupings'!$B$2),'CBSA Walk Groupings'!$A$3,
IF(AND(J808&lt;='CBSA Walk Groupings'!$B$4,J808&gt;'CBSA Walk Groupings'!$B$3),'CBSA Walk Groupings'!$A$4,
IF(AND(J808&lt;='CBSA Walk Groupings'!$B$5,J808&gt;'CBSA Walk Groupings'!$B$4),'CBSA Walk Groupings'!$A$5,
IF(J808&gt;'CBSA Walk Groupings'!$B$5,'CBSA Walk Groupings'!$A$6,"")))))</f>
        <v>2</v>
      </c>
      <c r="M808" s="72">
        <v>0</v>
      </c>
      <c r="N808" s="72">
        <v>1</v>
      </c>
    </row>
    <row r="809" spans="1:14" x14ac:dyDescent="0.25">
      <c r="A809" t="str">
        <f t="shared" si="12"/>
        <v>High Point Urban Area MPO_2015</v>
      </c>
      <c r="B809" t="s">
        <v>297</v>
      </c>
      <c r="C809" s="49" t="s">
        <v>164</v>
      </c>
      <c r="D809">
        <v>2015</v>
      </c>
      <c r="E809" s="45">
        <v>291088.65402416035</v>
      </c>
      <c r="F809" s="50">
        <v>124664.49672038987</v>
      </c>
      <c r="G809" s="46">
        <v>229.04363723917612</v>
      </c>
      <c r="H809" s="46">
        <v>1668.9056758600823</v>
      </c>
      <c r="I809" s="47">
        <v>0.18372804067295787</v>
      </c>
      <c r="J809" s="47">
        <v>1.3387176941028147</v>
      </c>
      <c r="K809" s="48">
        <f>IF(I809&lt;='CBSA Bike Groupings'!$B$2,'CBSA Bike Groupings'!$A$2,
IF(AND(I809&lt;='CBSA Bike Groupings'!$B$3,I809&gt;'CBSA Bike Groupings'!$B$2),'CBSA Bike Groupings'!$A$3,
IF(AND(I809&lt;='CBSA Bike Groupings'!$B$4,I809&gt;'CBSA Bike Groupings'!$B$3),'CBSA Bike Groupings'!$A$4,
IF(AND(I809&lt;='CBSA Bike Groupings'!$B$5,I809&gt;'CBSA Bike Groupings'!$B$4),'CBSA Bike Groupings'!$A$5,
IF(I809&gt;'CBSA Bike Groupings'!$B$5,'CBSA Bike Groupings'!$A$6,"")))))</f>
        <v>1</v>
      </c>
      <c r="L809" s="48">
        <f>IF(J809&lt;='CBSA Walk Groupings'!$B$2,'CBSA Walk Groupings'!$A$2,
IF(AND(J809&lt;='CBSA Walk Groupings'!$B$3,J809&gt;'CBSA Walk Groupings'!$B$2),'CBSA Walk Groupings'!$A$3,
IF(AND(J809&lt;='CBSA Walk Groupings'!$B$4,J809&gt;'CBSA Walk Groupings'!$B$3),'CBSA Walk Groupings'!$A$4,
IF(AND(J809&lt;='CBSA Walk Groupings'!$B$5,J809&gt;'CBSA Walk Groupings'!$B$4),'CBSA Walk Groupings'!$A$5,
IF(J809&gt;'CBSA Walk Groupings'!$B$5,'CBSA Walk Groupings'!$A$6,"")))))</f>
        <v>2</v>
      </c>
      <c r="M809" s="72">
        <v>0</v>
      </c>
      <c r="N809" s="72">
        <v>6</v>
      </c>
    </row>
    <row r="810" spans="1:14" x14ac:dyDescent="0.25">
      <c r="A810" t="str">
        <f t="shared" si="12"/>
        <v>High Point Urban Area MPO_2016</v>
      </c>
      <c r="B810" t="s">
        <v>297</v>
      </c>
      <c r="C810" s="49" t="s">
        <v>164</v>
      </c>
      <c r="D810">
        <v>2016</v>
      </c>
      <c r="E810" s="45">
        <v>291636.43163772422</v>
      </c>
      <c r="F810" s="50">
        <v>125311.88731311148</v>
      </c>
      <c r="G810" s="46">
        <v>172.4575319025887</v>
      </c>
      <c r="H810" s="46">
        <v>1494.9723504941142</v>
      </c>
      <c r="I810" s="47">
        <v>0.13762264347010944</v>
      </c>
      <c r="J810" s="47">
        <v>1.1930012248229016</v>
      </c>
      <c r="K810" s="48">
        <f>IF(I810&lt;='CBSA Bike Groupings'!$B$2,'CBSA Bike Groupings'!$A$2,
IF(AND(I810&lt;='CBSA Bike Groupings'!$B$3,I810&gt;'CBSA Bike Groupings'!$B$2),'CBSA Bike Groupings'!$A$3,
IF(AND(I810&lt;='CBSA Bike Groupings'!$B$4,I810&gt;'CBSA Bike Groupings'!$B$3),'CBSA Bike Groupings'!$A$4,
IF(AND(I810&lt;='CBSA Bike Groupings'!$B$5,I810&gt;'CBSA Bike Groupings'!$B$4),'CBSA Bike Groupings'!$A$5,
IF(I810&gt;'CBSA Bike Groupings'!$B$5,'CBSA Bike Groupings'!$A$6,"")))))</f>
        <v>1</v>
      </c>
      <c r="L810" s="48">
        <f>IF(J810&lt;='CBSA Walk Groupings'!$B$2,'CBSA Walk Groupings'!$A$2,
IF(AND(J810&lt;='CBSA Walk Groupings'!$B$3,J810&gt;'CBSA Walk Groupings'!$B$2),'CBSA Walk Groupings'!$A$3,
IF(AND(J810&lt;='CBSA Walk Groupings'!$B$4,J810&gt;'CBSA Walk Groupings'!$B$3),'CBSA Walk Groupings'!$A$4,
IF(AND(J810&lt;='CBSA Walk Groupings'!$B$5,J810&gt;'CBSA Walk Groupings'!$B$4),'CBSA Walk Groupings'!$A$5,
IF(J810&gt;'CBSA Walk Groupings'!$B$5,'CBSA Walk Groupings'!$A$6,"")))))</f>
        <v>1</v>
      </c>
      <c r="M810" s="72">
        <v>1</v>
      </c>
      <c r="N810" s="72">
        <v>6</v>
      </c>
    </row>
    <row r="811" spans="1:14" x14ac:dyDescent="0.25">
      <c r="A811" t="str">
        <f t="shared" si="12"/>
        <v>High Point Urban Area MPO_2017</v>
      </c>
      <c r="B811" t="s">
        <v>297</v>
      </c>
      <c r="C811" s="49" t="s">
        <v>164</v>
      </c>
      <c r="D811">
        <v>2017</v>
      </c>
      <c r="E811" s="45">
        <v>292141</v>
      </c>
      <c r="F811" s="50">
        <v>126675</v>
      </c>
      <c r="G811" s="46">
        <v>107</v>
      </c>
      <c r="H811" s="46">
        <v>1659</v>
      </c>
      <c r="I811" s="47">
        <f>(G811/$F811)*100</f>
        <v>8.4468127096901519E-2</v>
      </c>
      <c r="J811" s="47">
        <f>(H811/$F811)*100</f>
        <v>1.3096506808762582</v>
      </c>
      <c r="K811" s="48">
        <f>IF(I811&lt;='CBSA Bike Groupings'!$B$2,'CBSA Bike Groupings'!$A$2,
IF(AND(I811&lt;='CBSA Bike Groupings'!$B$3,I811&gt;'CBSA Bike Groupings'!$B$2),'CBSA Bike Groupings'!$A$3,
IF(AND(I811&lt;='CBSA Bike Groupings'!$B$4,I811&gt;'CBSA Bike Groupings'!$B$3),'CBSA Bike Groupings'!$A$4,
IF(AND(I811&lt;='CBSA Bike Groupings'!$B$5,I811&gt;'CBSA Bike Groupings'!$B$4),'CBSA Bike Groupings'!$A$5,
IF(I811&gt;'CBSA Bike Groupings'!$B$5,'CBSA Bike Groupings'!$A$6,"")))))</f>
        <v>1</v>
      </c>
      <c r="L811" s="48">
        <f>IF(J811&lt;='CBSA Walk Groupings'!$B$2,'CBSA Walk Groupings'!$A$2,
IF(AND(J811&lt;='CBSA Walk Groupings'!$B$3,J811&gt;'CBSA Walk Groupings'!$B$2),'CBSA Walk Groupings'!$A$3,
IF(AND(J811&lt;='CBSA Walk Groupings'!$B$4,J811&gt;'CBSA Walk Groupings'!$B$3),'CBSA Walk Groupings'!$A$4,
IF(AND(J811&lt;='CBSA Walk Groupings'!$B$5,J811&gt;'CBSA Walk Groupings'!$B$4),'CBSA Walk Groupings'!$A$5,
IF(J811&gt;'CBSA Walk Groupings'!$B$5,'CBSA Walk Groupings'!$A$6,"")))))</f>
        <v>1</v>
      </c>
      <c r="M811" s="72">
        <v>1</v>
      </c>
      <c r="N811" s="72">
        <v>0</v>
      </c>
    </row>
    <row r="812" spans="1:14" x14ac:dyDescent="0.25">
      <c r="A812" t="str">
        <f t="shared" si="12"/>
        <v>Hillsborough MPO_2013</v>
      </c>
      <c r="B812" t="s">
        <v>298</v>
      </c>
      <c r="C812" s="49" t="s">
        <v>136</v>
      </c>
      <c r="D812">
        <v>2013</v>
      </c>
      <c r="E812" s="45">
        <v>1252320.885311573</v>
      </c>
      <c r="F812" s="50">
        <v>574379.24316556565</v>
      </c>
      <c r="G812" s="46">
        <v>4139.3228838380946</v>
      </c>
      <c r="H812" s="46">
        <v>9527.3012596078606</v>
      </c>
      <c r="I812" s="47">
        <v>0.72066024897158909</v>
      </c>
      <c r="J812" s="47">
        <v>1.6587126664083858</v>
      </c>
      <c r="K812" s="48">
        <f>IF(I812&lt;='CBSA Bike Groupings'!$B$2,'CBSA Bike Groupings'!$A$2,
IF(AND(I812&lt;='CBSA Bike Groupings'!$B$3,I812&gt;'CBSA Bike Groupings'!$B$2),'CBSA Bike Groupings'!$A$3,
IF(AND(I812&lt;='CBSA Bike Groupings'!$B$4,I812&gt;'CBSA Bike Groupings'!$B$3),'CBSA Bike Groupings'!$A$4,
IF(AND(I812&lt;='CBSA Bike Groupings'!$B$5,I812&gt;'CBSA Bike Groupings'!$B$4),'CBSA Bike Groupings'!$A$5,
IF(I812&gt;'CBSA Bike Groupings'!$B$5,'CBSA Bike Groupings'!$A$6,"")))))</f>
        <v>4</v>
      </c>
      <c r="L812" s="48">
        <f>IF(J812&lt;='CBSA Walk Groupings'!$B$2,'CBSA Walk Groupings'!$A$2,
IF(AND(J812&lt;='CBSA Walk Groupings'!$B$3,J812&gt;'CBSA Walk Groupings'!$B$2),'CBSA Walk Groupings'!$A$3,
IF(AND(J812&lt;='CBSA Walk Groupings'!$B$4,J812&gt;'CBSA Walk Groupings'!$B$3),'CBSA Walk Groupings'!$A$4,
IF(AND(J812&lt;='CBSA Walk Groupings'!$B$5,J812&gt;'CBSA Walk Groupings'!$B$4),'CBSA Walk Groupings'!$A$5,
IF(J812&gt;'CBSA Walk Groupings'!$B$5,'CBSA Walk Groupings'!$A$6,"")))))</f>
        <v>2</v>
      </c>
      <c r="M812" s="72">
        <v>10</v>
      </c>
      <c r="N812" s="72">
        <v>32</v>
      </c>
    </row>
    <row r="813" spans="1:14" x14ac:dyDescent="0.25">
      <c r="A813" t="str">
        <f t="shared" si="12"/>
        <v>Hillsborough MPO_2014</v>
      </c>
      <c r="B813" t="s">
        <v>298</v>
      </c>
      <c r="C813" s="49" t="s">
        <v>136</v>
      </c>
      <c r="D813">
        <v>2014</v>
      </c>
      <c r="E813" s="45">
        <v>1274163.3248723794</v>
      </c>
      <c r="F813" s="50">
        <v>585872.52884374105</v>
      </c>
      <c r="G813" s="46">
        <v>4755.5957250011998</v>
      </c>
      <c r="H813" s="46">
        <v>9408.6356655359941</v>
      </c>
      <c r="I813" s="47">
        <v>0.81171167632431729</v>
      </c>
      <c r="J813" s="47">
        <v>1.6059185577628243</v>
      </c>
      <c r="K813" s="48">
        <f>IF(I813&lt;='CBSA Bike Groupings'!$B$2,'CBSA Bike Groupings'!$A$2,
IF(AND(I813&lt;='CBSA Bike Groupings'!$B$3,I813&gt;'CBSA Bike Groupings'!$B$2),'CBSA Bike Groupings'!$A$3,
IF(AND(I813&lt;='CBSA Bike Groupings'!$B$4,I813&gt;'CBSA Bike Groupings'!$B$3),'CBSA Bike Groupings'!$A$4,
IF(AND(I813&lt;='CBSA Bike Groupings'!$B$5,I813&gt;'CBSA Bike Groupings'!$B$4),'CBSA Bike Groupings'!$A$5,
IF(I813&gt;'CBSA Bike Groupings'!$B$5,'CBSA Bike Groupings'!$A$6,"")))))</f>
        <v>5</v>
      </c>
      <c r="L813" s="48">
        <f>IF(J813&lt;='CBSA Walk Groupings'!$B$2,'CBSA Walk Groupings'!$A$2,
IF(AND(J813&lt;='CBSA Walk Groupings'!$B$3,J813&gt;'CBSA Walk Groupings'!$B$2),'CBSA Walk Groupings'!$A$3,
IF(AND(J813&lt;='CBSA Walk Groupings'!$B$4,J813&gt;'CBSA Walk Groupings'!$B$3),'CBSA Walk Groupings'!$A$4,
IF(AND(J813&lt;='CBSA Walk Groupings'!$B$5,J813&gt;'CBSA Walk Groupings'!$B$4),'CBSA Walk Groupings'!$A$5,
IF(J813&gt;'CBSA Walk Groupings'!$B$5,'CBSA Walk Groupings'!$A$6,"")))))</f>
        <v>2</v>
      </c>
      <c r="M813" s="72">
        <v>7</v>
      </c>
      <c r="N813" s="72">
        <v>32</v>
      </c>
    </row>
    <row r="814" spans="1:14" x14ac:dyDescent="0.25">
      <c r="A814" t="str">
        <f t="shared" si="12"/>
        <v>Hillsborough MPO_2015</v>
      </c>
      <c r="B814" t="s">
        <v>298</v>
      </c>
      <c r="C814" s="49" t="s">
        <v>136</v>
      </c>
      <c r="D814">
        <v>2015</v>
      </c>
      <c r="E814" s="45">
        <v>1297045.110597006</v>
      </c>
      <c r="F814" s="50">
        <v>602190.51779406075</v>
      </c>
      <c r="G814" s="46">
        <v>4487.0195678691352</v>
      </c>
      <c r="H814" s="46">
        <v>9717.6050083479386</v>
      </c>
      <c r="I814" s="47">
        <v>0.74511627720508578</v>
      </c>
      <c r="J814" s="47">
        <v>1.6137094027892349</v>
      </c>
      <c r="K814" s="48">
        <f>IF(I814&lt;='CBSA Bike Groupings'!$B$2,'CBSA Bike Groupings'!$A$2,
IF(AND(I814&lt;='CBSA Bike Groupings'!$B$3,I814&gt;'CBSA Bike Groupings'!$B$2),'CBSA Bike Groupings'!$A$3,
IF(AND(I814&lt;='CBSA Bike Groupings'!$B$4,I814&gt;'CBSA Bike Groupings'!$B$3),'CBSA Bike Groupings'!$A$4,
IF(AND(I814&lt;='CBSA Bike Groupings'!$B$5,I814&gt;'CBSA Bike Groupings'!$B$4),'CBSA Bike Groupings'!$A$5,
IF(I814&gt;'CBSA Bike Groupings'!$B$5,'CBSA Bike Groupings'!$A$6,"")))))</f>
        <v>4</v>
      </c>
      <c r="L814" s="48">
        <f>IF(J814&lt;='CBSA Walk Groupings'!$B$2,'CBSA Walk Groupings'!$A$2,
IF(AND(J814&lt;='CBSA Walk Groupings'!$B$3,J814&gt;'CBSA Walk Groupings'!$B$2),'CBSA Walk Groupings'!$A$3,
IF(AND(J814&lt;='CBSA Walk Groupings'!$B$4,J814&gt;'CBSA Walk Groupings'!$B$3),'CBSA Walk Groupings'!$A$4,
IF(AND(J814&lt;='CBSA Walk Groupings'!$B$5,J814&gt;'CBSA Walk Groupings'!$B$4),'CBSA Walk Groupings'!$A$5,
IF(J814&gt;'CBSA Walk Groupings'!$B$5,'CBSA Walk Groupings'!$A$6,"")))))</f>
        <v>2</v>
      </c>
      <c r="M814" s="72">
        <v>8</v>
      </c>
      <c r="N814" s="72">
        <v>47</v>
      </c>
    </row>
    <row r="815" spans="1:14" x14ac:dyDescent="0.25">
      <c r="A815" t="str">
        <f t="shared" si="12"/>
        <v>Hillsborough MPO_2016</v>
      </c>
      <c r="B815" t="s">
        <v>298</v>
      </c>
      <c r="C815" s="49" t="s">
        <v>136</v>
      </c>
      <c r="D815">
        <v>2016</v>
      </c>
      <c r="E815" s="45">
        <v>1317098.428442149</v>
      </c>
      <c r="F815" s="50">
        <v>620312.70346232294</v>
      </c>
      <c r="G815" s="46">
        <v>4662.8131139850057</v>
      </c>
      <c r="H815" s="46">
        <v>10074.397206561545</v>
      </c>
      <c r="I815" s="47">
        <v>0.7516875098573923</v>
      </c>
      <c r="J815" s="47">
        <v>1.6240836517341213</v>
      </c>
      <c r="K815" s="48">
        <f>IF(I815&lt;='CBSA Bike Groupings'!$B$2,'CBSA Bike Groupings'!$A$2,
IF(AND(I815&lt;='CBSA Bike Groupings'!$B$3,I815&gt;'CBSA Bike Groupings'!$B$2),'CBSA Bike Groupings'!$A$3,
IF(AND(I815&lt;='CBSA Bike Groupings'!$B$4,I815&gt;'CBSA Bike Groupings'!$B$3),'CBSA Bike Groupings'!$A$4,
IF(AND(I815&lt;='CBSA Bike Groupings'!$B$5,I815&gt;'CBSA Bike Groupings'!$B$4),'CBSA Bike Groupings'!$A$5,
IF(I815&gt;'CBSA Bike Groupings'!$B$5,'CBSA Bike Groupings'!$A$6,"")))))</f>
        <v>4</v>
      </c>
      <c r="L815" s="48">
        <f>IF(J815&lt;='CBSA Walk Groupings'!$B$2,'CBSA Walk Groupings'!$A$2,
IF(AND(J815&lt;='CBSA Walk Groupings'!$B$3,J815&gt;'CBSA Walk Groupings'!$B$2),'CBSA Walk Groupings'!$A$3,
IF(AND(J815&lt;='CBSA Walk Groupings'!$B$4,J815&gt;'CBSA Walk Groupings'!$B$3),'CBSA Walk Groupings'!$A$4,
IF(AND(J815&lt;='CBSA Walk Groupings'!$B$5,J815&gt;'CBSA Walk Groupings'!$B$4),'CBSA Walk Groupings'!$A$5,
IF(J815&gt;'CBSA Walk Groupings'!$B$5,'CBSA Walk Groupings'!$A$6,"")))))</f>
        <v>2</v>
      </c>
      <c r="M815" s="72">
        <v>12</v>
      </c>
      <c r="N815" s="72">
        <v>51</v>
      </c>
    </row>
    <row r="816" spans="1:14" x14ac:dyDescent="0.25">
      <c r="A816" t="str">
        <f t="shared" si="12"/>
        <v>Hillsborough MPO_2017</v>
      </c>
      <c r="B816" t="s">
        <v>298</v>
      </c>
      <c r="C816" s="49" t="s">
        <v>136</v>
      </c>
      <c r="D816">
        <v>2017</v>
      </c>
      <c r="E816" s="45">
        <v>1345092</v>
      </c>
      <c r="F816" s="50">
        <v>639444</v>
      </c>
      <c r="G816" s="46">
        <v>4368</v>
      </c>
      <c r="H816" s="46">
        <v>9568</v>
      </c>
      <c r="I816" s="47">
        <f>(G816/$F816)*100</f>
        <v>0.68309343742376183</v>
      </c>
      <c r="J816" s="47">
        <f>(H816/$F816)*100</f>
        <v>1.4962999105472881</v>
      </c>
      <c r="K816" s="48">
        <f>IF(I816&lt;='CBSA Bike Groupings'!$B$2,'CBSA Bike Groupings'!$A$2,
IF(AND(I816&lt;='CBSA Bike Groupings'!$B$3,I816&gt;'CBSA Bike Groupings'!$B$2),'CBSA Bike Groupings'!$A$3,
IF(AND(I816&lt;='CBSA Bike Groupings'!$B$4,I816&gt;'CBSA Bike Groupings'!$B$3),'CBSA Bike Groupings'!$A$4,
IF(AND(I816&lt;='CBSA Bike Groupings'!$B$5,I816&gt;'CBSA Bike Groupings'!$B$4),'CBSA Bike Groupings'!$A$5,
IF(I816&gt;'CBSA Bike Groupings'!$B$5,'CBSA Bike Groupings'!$A$6,"")))))</f>
        <v>4</v>
      </c>
      <c r="L816" s="48">
        <f>IF(J816&lt;='CBSA Walk Groupings'!$B$2,'CBSA Walk Groupings'!$A$2,
IF(AND(J816&lt;='CBSA Walk Groupings'!$B$3,J816&gt;'CBSA Walk Groupings'!$B$2),'CBSA Walk Groupings'!$A$3,
IF(AND(J816&lt;='CBSA Walk Groupings'!$B$4,J816&gt;'CBSA Walk Groupings'!$B$3),'CBSA Walk Groupings'!$A$4,
IF(AND(J816&lt;='CBSA Walk Groupings'!$B$5,J816&gt;'CBSA Walk Groupings'!$B$4),'CBSA Walk Groupings'!$A$5,
IF(J816&gt;'CBSA Walk Groupings'!$B$5,'CBSA Walk Groupings'!$A$6,"")))))</f>
        <v>2</v>
      </c>
      <c r="M816" s="72">
        <v>10</v>
      </c>
      <c r="N816" s="72">
        <v>50</v>
      </c>
    </row>
    <row r="817" spans="1:14" x14ac:dyDescent="0.25">
      <c r="A817" t="str">
        <f t="shared" si="12"/>
        <v>Hinesville Area MPO_2013</v>
      </c>
      <c r="B817" t="s">
        <v>299</v>
      </c>
      <c r="C817" s="49" t="s">
        <v>123</v>
      </c>
      <c r="D817">
        <v>2013</v>
      </c>
      <c r="E817" s="45">
        <v>66775.560329890635</v>
      </c>
      <c r="F817" s="50">
        <v>28609.421578685036</v>
      </c>
      <c r="G817" s="46">
        <v>50.988182468378</v>
      </c>
      <c r="H817" s="46">
        <v>1224.0855591424825</v>
      </c>
      <c r="I817" s="47">
        <v>0.17822164746723113</v>
      </c>
      <c r="J817" s="47">
        <v>4.2786099529340591</v>
      </c>
      <c r="K817" s="48">
        <f>IF(I817&lt;='CBSA Bike Groupings'!$B$2,'CBSA Bike Groupings'!$A$2,
IF(AND(I817&lt;='CBSA Bike Groupings'!$B$3,I817&gt;'CBSA Bike Groupings'!$B$2),'CBSA Bike Groupings'!$A$3,
IF(AND(I817&lt;='CBSA Bike Groupings'!$B$4,I817&gt;'CBSA Bike Groupings'!$B$3),'CBSA Bike Groupings'!$A$4,
IF(AND(I817&lt;='CBSA Bike Groupings'!$B$5,I817&gt;'CBSA Bike Groupings'!$B$4),'CBSA Bike Groupings'!$A$5,
IF(I817&gt;'CBSA Bike Groupings'!$B$5,'CBSA Bike Groupings'!$A$6,"")))))</f>
        <v>1</v>
      </c>
      <c r="L817" s="48">
        <f>IF(J817&lt;='CBSA Walk Groupings'!$B$2,'CBSA Walk Groupings'!$A$2,
IF(AND(J817&lt;='CBSA Walk Groupings'!$B$3,J817&gt;'CBSA Walk Groupings'!$B$2),'CBSA Walk Groupings'!$A$3,
IF(AND(J817&lt;='CBSA Walk Groupings'!$B$4,J817&gt;'CBSA Walk Groupings'!$B$3),'CBSA Walk Groupings'!$A$4,
IF(AND(J817&lt;='CBSA Walk Groupings'!$B$5,J817&gt;'CBSA Walk Groupings'!$B$4),'CBSA Walk Groupings'!$A$5,
IF(J817&gt;'CBSA Walk Groupings'!$B$5,'CBSA Walk Groupings'!$A$6,"")))))</f>
        <v>5</v>
      </c>
      <c r="M817" s="72">
        <v>0</v>
      </c>
      <c r="N817" s="72">
        <v>2</v>
      </c>
    </row>
    <row r="818" spans="1:14" x14ac:dyDescent="0.25">
      <c r="A818" t="str">
        <f t="shared" si="12"/>
        <v>Hinesville Area MPO_2014</v>
      </c>
      <c r="B818" t="s">
        <v>299</v>
      </c>
      <c r="C818" s="49" t="s">
        <v>123</v>
      </c>
      <c r="D818">
        <v>2014</v>
      </c>
      <c r="E818" s="45">
        <v>66540.724312511826</v>
      </c>
      <c r="F818" s="50">
        <v>28775.07166717037</v>
      </c>
      <c r="G818" s="46">
        <v>102.975866236728</v>
      </c>
      <c r="H818" s="46">
        <v>1031.56754451344</v>
      </c>
      <c r="I818" s="47">
        <v>0.3578648471420271</v>
      </c>
      <c r="J818" s="47">
        <v>3.5849347534044922</v>
      </c>
      <c r="K818" s="48">
        <f>IF(I818&lt;='CBSA Bike Groupings'!$B$2,'CBSA Bike Groupings'!$A$2,
IF(AND(I818&lt;='CBSA Bike Groupings'!$B$3,I818&gt;'CBSA Bike Groupings'!$B$2),'CBSA Bike Groupings'!$A$3,
IF(AND(I818&lt;='CBSA Bike Groupings'!$B$4,I818&gt;'CBSA Bike Groupings'!$B$3),'CBSA Bike Groupings'!$A$4,
IF(AND(I818&lt;='CBSA Bike Groupings'!$B$5,I818&gt;'CBSA Bike Groupings'!$B$4),'CBSA Bike Groupings'!$A$5,
IF(I818&gt;'CBSA Bike Groupings'!$B$5,'CBSA Bike Groupings'!$A$6,"")))))</f>
        <v>3</v>
      </c>
      <c r="L818" s="48">
        <f>IF(J818&lt;='CBSA Walk Groupings'!$B$2,'CBSA Walk Groupings'!$A$2,
IF(AND(J818&lt;='CBSA Walk Groupings'!$B$3,J818&gt;'CBSA Walk Groupings'!$B$2),'CBSA Walk Groupings'!$A$3,
IF(AND(J818&lt;='CBSA Walk Groupings'!$B$4,J818&gt;'CBSA Walk Groupings'!$B$3),'CBSA Walk Groupings'!$A$4,
IF(AND(J818&lt;='CBSA Walk Groupings'!$B$5,J818&gt;'CBSA Walk Groupings'!$B$4),'CBSA Walk Groupings'!$A$5,
IF(J818&gt;'CBSA Walk Groupings'!$B$5,'CBSA Walk Groupings'!$A$6,"")))))</f>
        <v>5</v>
      </c>
      <c r="M818" s="72">
        <v>0</v>
      </c>
      <c r="N818" s="72">
        <v>1</v>
      </c>
    </row>
    <row r="819" spans="1:14" x14ac:dyDescent="0.25">
      <c r="A819" t="str">
        <f t="shared" si="12"/>
        <v>Hinesville Area MPO_2015</v>
      </c>
      <c r="B819" t="s">
        <v>299</v>
      </c>
      <c r="C819" s="49" t="s">
        <v>123</v>
      </c>
      <c r="D819">
        <v>2015</v>
      </c>
      <c r="E819" s="45">
        <v>66568.549149900602</v>
      </c>
      <c r="F819" s="50">
        <v>28974.003442877856</v>
      </c>
      <c r="G819" s="46">
        <v>125.97045157912699</v>
      </c>
      <c r="H819" s="46">
        <v>1159.1644986937449</v>
      </c>
      <c r="I819" s="47">
        <v>0.4347706102385101</v>
      </c>
      <c r="J819" s="47">
        <v>4.0007053253066447</v>
      </c>
      <c r="K819" s="48">
        <f>IF(I819&lt;='CBSA Bike Groupings'!$B$2,'CBSA Bike Groupings'!$A$2,
IF(AND(I819&lt;='CBSA Bike Groupings'!$B$3,I819&gt;'CBSA Bike Groupings'!$B$2),'CBSA Bike Groupings'!$A$3,
IF(AND(I819&lt;='CBSA Bike Groupings'!$B$4,I819&gt;'CBSA Bike Groupings'!$B$3),'CBSA Bike Groupings'!$A$4,
IF(AND(I819&lt;='CBSA Bike Groupings'!$B$5,I819&gt;'CBSA Bike Groupings'!$B$4),'CBSA Bike Groupings'!$A$5,
IF(I819&gt;'CBSA Bike Groupings'!$B$5,'CBSA Bike Groupings'!$A$6,"")))))</f>
        <v>3</v>
      </c>
      <c r="L819" s="48">
        <f>IF(J819&lt;='CBSA Walk Groupings'!$B$2,'CBSA Walk Groupings'!$A$2,
IF(AND(J819&lt;='CBSA Walk Groupings'!$B$3,J819&gt;'CBSA Walk Groupings'!$B$2),'CBSA Walk Groupings'!$A$3,
IF(AND(J819&lt;='CBSA Walk Groupings'!$B$4,J819&gt;'CBSA Walk Groupings'!$B$3),'CBSA Walk Groupings'!$A$4,
IF(AND(J819&lt;='CBSA Walk Groupings'!$B$5,J819&gt;'CBSA Walk Groupings'!$B$4),'CBSA Walk Groupings'!$A$5,
IF(J819&gt;'CBSA Walk Groupings'!$B$5,'CBSA Walk Groupings'!$A$6,"")))))</f>
        <v>5</v>
      </c>
      <c r="M819" s="72">
        <v>0</v>
      </c>
      <c r="N819" s="72">
        <v>0</v>
      </c>
    </row>
    <row r="820" spans="1:14" x14ac:dyDescent="0.25">
      <c r="A820" t="str">
        <f t="shared" si="12"/>
        <v>Hinesville Area MPO_2016</v>
      </c>
      <c r="B820" t="s">
        <v>299</v>
      </c>
      <c r="C820" s="49" t="s">
        <v>123</v>
      </c>
      <c r="D820">
        <v>2016</v>
      </c>
      <c r="E820" s="45">
        <v>66270.629384021231</v>
      </c>
      <c r="F820" s="50">
        <v>28714.234798777627</v>
      </c>
      <c r="G820" s="46">
        <v>131.96988181495101</v>
      </c>
      <c r="H820" s="46">
        <v>1106.2366397031199</v>
      </c>
      <c r="I820" s="47">
        <v>0.45959741828317507</v>
      </c>
      <c r="J820" s="47">
        <v>3.8525722431935137</v>
      </c>
      <c r="K820" s="48">
        <f>IF(I820&lt;='CBSA Bike Groupings'!$B$2,'CBSA Bike Groupings'!$A$2,
IF(AND(I820&lt;='CBSA Bike Groupings'!$B$3,I820&gt;'CBSA Bike Groupings'!$B$2),'CBSA Bike Groupings'!$A$3,
IF(AND(I820&lt;='CBSA Bike Groupings'!$B$4,I820&gt;'CBSA Bike Groupings'!$B$3),'CBSA Bike Groupings'!$A$4,
IF(AND(I820&lt;='CBSA Bike Groupings'!$B$5,I820&gt;'CBSA Bike Groupings'!$B$4),'CBSA Bike Groupings'!$A$5,
IF(I820&gt;'CBSA Bike Groupings'!$B$5,'CBSA Bike Groupings'!$A$6,"")))))</f>
        <v>3</v>
      </c>
      <c r="L820" s="48">
        <f>IF(J820&lt;='CBSA Walk Groupings'!$B$2,'CBSA Walk Groupings'!$A$2,
IF(AND(J820&lt;='CBSA Walk Groupings'!$B$3,J820&gt;'CBSA Walk Groupings'!$B$2),'CBSA Walk Groupings'!$A$3,
IF(AND(J820&lt;='CBSA Walk Groupings'!$B$4,J820&gt;'CBSA Walk Groupings'!$B$3),'CBSA Walk Groupings'!$A$4,
IF(AND(J820&lt;='CBSA Walk Groupings'!$B$5,J820&gt;'CBSA Walk Groupings'!$B$4),'CBSA Walk Groupings'!$A$5,
IF(J820&gt;'CBSA Walk Groupings'!$B$5,'CBSA Walk Groupings'!$A$6,"")))))</f>
        <v>5</v>
      </c>
      <c r="M820" s="72">
        <v>0</v>
      </c>
      <c r="N820" s="72">
        <v>2</v>
      </c>
    </row>
    <row r="821" spans="1:14" x14ac:dyDescent="0.25">
      <c r="A821" t="str">
        <f t="shared" si="12"/>
        <v>Hinesville Area MPO_2017</v>
      </c>
      <c r="B821" t="s">
        <v>299</v>
      </c>
      <c r="C821" s="49" t="s">
        <v>123</v>
      </c>
      <c r="D821">
        <v>2017</v>
      </c>
      <c r="E821" s="45">
        <v>64585</v>
      </c>
      <c r="F821" s="50">
        <v>28077</v>
      </c>
      <c r="G821" s="46">
        <v>167</v>
      </c>
      <c r="H821" s="46">
        <v>1030</v>
      </c>
      <c r="I821" s="47">
        <f>(G821/$F821)*100</f>
        <v>0.59479289097838084</v>
      </c>
      <c r="J821" s="47">
        <f>(H821/$F821)*100</f>
        <v>3.6684831000463012</v>
      </c>
      <c r="K821" s="48">
        <f>IF(I821&lt;='CBSA Bike Groupings'!$B$2,'CBSA Bike Groupings'!$A$2,
IF(AND(I821&lt;='CBSA Bike Groupings'!$B$3,I821&gt;'CBSA Bike Groupings'!$B$2),'CBSA Bike Groupings'!$A$3,
IF(AND(I821&lt;='CBSA Bike Groupings'!$B$4,I821&gt;'CBSA Bike Groupings'!$B$3),'CBSA Bike Groupings'!$A$4,
IF(AND(I821&lt;='CBSA Bike Groupings'!$B$5,I821&gt;'CBSA Bike Groupings'!$B$4),'CBSA Bike Groupings'!$A$5,
IF(I821&gt;'CBSA Bike Groupings'!$B$5,'CBSA Bike Groupings'!$A$6,"")))))</f>
        <v>3</v>
      </c>
      <c r="L821" s="48">
        <f>IF(J821&lt;='CBSA Walk Groupings'!$B$2,'CBSA Walk Groupings'!$A$2,
IF(AND(J821&lt;='CBSA Walk Groupings'!$B$3,J821&gt;'CBSA Walk Groupings'!$B$2),'CBSA Walk Groupings'!$A$3,
IF(AND(J821&lt;='CBSA Walk Groupings'!$B$4,J821&gt;'CBSA Walk Groupings'!$B$3),'CBSA Walk Groupings'!$A$4,
IF(AND(J821&lt;='CBSA Walk Groupings'!$B$5,J821&gt;'CBSA Walk Groupings'!$B$4),'CBSA Walk Groupings'!$A$5,
IF(J821&gt;'CBSA Walk Groupings'!$B$5,'CBSA Walk Groupings'!$A$6,"")))))</f>
        <v>5</v>
      </c>
      <c r="M821" s="72">
        <v>1</v>
      </c>
      <c r="N821" s="72">
        <v>1</v>
      </c>
    </row>
    <row r="822" spans="1:14" x14ac:dyDescent="0.25">
      <c r="A822" t="str">
        <f t="shared" si="12"/>
        <v>Houma-Thibodaux MPO_2013</v>
      </c>
      <c r="B822" t="s">
        <v>300</v>
      </c>
      <c r="C822" s="49" t="s">
        <v>104</v>
      </c>
      <c r="D822">
        <v>2013</v>
      </c>
      <c r="E822" s="45">
        <v>101039.30117311195</v>
      </c>
      <c r="F822" s="50">
        <v>44955.393586833772</v>
      </c>
      <c r="G822" s="46">
        <v>262.7988299084642</v>
      </c>
      <c r="H822" s="46">
        <v>584.329121858745</v>
      </c>
      <c r="I822" s="47">
        <v>0.5845768637323886</v>
      </c>
      <c r="J822" s="47">
        <v>1.2997975887589144</v>
      </c>
      <c r="K822" s="48">
        <f>IF(I822&lt;='CBSA Bike Groupings'!$B$2,'CBSA Bike Groupings'!$A$2,
IF(AND(I822&lt;='CBSA Bike Groupings'!$B$3,I822&gt;'CBSA Bike Groupings'!$B$2),'CBSA Bike Groupings'!$A$3,
IF(AND(I822&lt;='CBSA Bike Groupings'!$B$4,I822&gt;'CBSA Bike Groupings'!$B$3),'CBSA Bike Groupings'!$A$4,
IF(AND(I822&lt;='CBSA Bike Groupings'!$B$5,I822&gt;'CBSA Bike Groupings'!$B$4),'CBSA Bike Groupings'!$A$5,
IF(I822&gt;'CBSA Bike Groupings'!$B$5,'CBSA Bike Groupings'!$A$6,"")))))</f>
        <v>3</v>
      </c>
      <c r="L822" s="48">
        <f>IF(J822&lt;='CBSA Walk Groupings'!$B$2,'CBSA Walk Groupings'!$A$2,
IF(AND(J822&lt;='CBSA Walk Groupings'!$B$3,J822&gt;'CBSA Walk Groupings'!$B$2),'CBSA Walk Groupings'!$A$3,
IF(AND(J822&lt;='CBSA Walk Groupings'!$B$4,J822&gt;'CBSA Walk Groupings'!$B$3),'CBSA Walk Groupings'!$A$4,
IF(AND(J822&lt;='CBSA Walk Groupings'!$B$5,J822&gt;'CBSA Walk Groupings'!$B$4),'CBSA Walk Groupings'!$A$5,
IF(J822&gt;'CBSA Walk Groupings'!$B$5,'CBSA Walk Groupings'!$A$6,"")))))</f>
        <v>1</v>
      </c>
      <c r="M822" s="72">
        <v>1</v>
      </c>
      <c r="N822" s="72">
        <v>3</v>
      </c>
    </row>
    <row r="823" spans="1:14" x14ac:dyDescent="0.25">
      <c r="A823" t="str">
        <f t="shared" si="12"/>
        <v>Houma-Thibodaux MPO_2014</v>
      </c>
      <c r="B823" t="s">
        <v>300</v>
      </c>
      <c r="C823" s="49" t="s">
        <v>104</v>
      </c>
      <c r="D823">
        <v>2014</v>
      </c>
      <c r="E823" s="45">
        <v>102571.35865900158</v>
      </c>
      <c r="F823" s="50">
        <v>45124.427075078347</v>
      </c>
      <c r="G823" s="46">
        <v>170.33759534028334</v>
      </c>
      <c r="H823" s="46">
        <v>634.01262712684456</v>
      </c>
      <c r="I823" s="47">
        <v>0.37748422834682072</v>
      </c>
      <c r="J823" s="47">
        <v>1.4050319709809718</v>
      </c>
      <c r="K823" s="48">
        <f>IF(I823&lt;='CBSA Bike Groupings'!$B$2,'CBSA Bike Groupings'!$A$2,
IF(AND(I823&lt;='CBSA Bike Groupings'!$B$3,I823&gt;'CBSA Bike Groupings'!$B$2),'CBSA Bike Groupings'!$A$3,
IF(AND(I823&lt;='CBSA Bike Groupings'!$B$4,I823&gt;'CBSA Bike Groupings'!$B$3),'CBSA Bike Groupings'!$A$4,
IF(AND(I823&lt;='CBSA Bike Groupings'!$B$5,I823&gt;'CBSA Bike Groupings'!$B$4),'CBSA Bike Groupings'!$A$5,
IF(I823&gt;'CBSA Bike Groupings'!$B$5,'CBSA Bike Groupings'!$A$6,"")))))</f>
        <v>3</v>
      </c>
      <c r="L823" s="48">
        <f>IF(J823&lt;='CBSA Walk Groupings'!$B$2,'CBSA Walk Groupings'!$A$2,
IF(AND(J823&lt;='CBSA Walk Groupings'!$B$3,J823&gt;'CBSA Walk Groupings'!$B$2),'CBSA Walk Groupings'!$A$3,
IF(AND(J823&lt;='CBSA Walk Groupings'!$B$4,J823&gt;'CBSA Walk Groupings'!$B$3),'CBSA Walk Groupings'!$A$4,
IF(AND(J823&lt;='CBSA Walk Groupings'!$B$5,J823&gt;'CBSA Walk Groupings'!$B$4),'CBSA Walk Groupings'!$A$5,
IF(J823&gt;'CBSA Walk Groupings'!$B$5,'CBSA Walk Groupings'!$A$6,"")))))</f>
        <v>2</v>
      </c>
      <c r="M823" s="72">
        <v>1</v>
      </c>
      <c r="N823" s="72">
        <v>3</v>
      </c>
    </row>
    <row r="824" spans="1:14" x14ac:dyDescent="0.25">
      <c r="A824" t="str">
        <f t="shared" si="12"/>
        <v>Houma-Thibodaux MPO_2015</v>
      </c>
      <c r="B824" t="s">
        <v>300</v>
      </c>
      <c r="C824" s="49" t="s">
        <v>104</v>
      </c>
      <c r="D824">
        <v>2015</v>
      </c>
      <c r="E824" s="45">
        <v>103016.38324186276</v>
      </c>
      <c r="F824" s="50">
        <v>45040.678114330804</v>
      </c>
      <c r="G824" s="46">
        <v>161.49388080314941</v>
      </c>
      <c r="H824" s="46">
        <v>608.3795933422316</v>
      </c>
      <c r="I824" s="47">
        <v>0.35855117543571385</v>
      </c>
      <c r="J824" s="47">
        <v>1.3507336452571317</v>
      </c>
      <c r="K824" s="48">
        <f>IF(I824&lt;='CBSA Bike Groupings'!$B$2,'CBSA Bike Groupings'!$A$2,
IF(AND(I824&lt;='CBSA Bike Groupings'!$B$3,I824&gt;'CBSA Bike Groupings'!$B$2),'CBSA Bike Groupings'!$A$3,
IF(AND(I824&lt;='CBSA Bike Groupings'!$B$4,I824&gt;'CBSA Bike Groupings'!$B$3),'CBSA Bike Groupings'!$A$4,
IF(AND(I824&lt;='CBSA Bike Groupings'!$B$5,I824&gt;'CBSA Bike Groupings'!$B$4),'CBSA Bike Groupings'!$A$5,
IF(I824&gt;'CBSA Bike Groupings'!$B$5,'CBSA Bike Groupings'!$A$6,"")))))</f>
        <v>3</v>
      </c>
      <c r="L824" s="48">
        <f>IF(J824&lt;='CBSA Walk Groupings'!$B$2,'CBSA Walk Groupings'!$A$2,
IF(AND(J824&lt;='CBSA Walk Groupings'!$B$3,J824&gt;'CBSA Walk Groupings'!$B$2),'CBSA Walk Groupings'!$A$3,
IF(AND(J824&lt;='CBSA Walk Groupings'!$B$4,J824&gt;'CBSA Walk Groupings'!$B$3),'CBSA Walk Groupings'!$A$4,
IF(AND(J824&lt;='CBSA Walk Groupings'!$B$5,J824&gt;'CBSA Walk Groupings'!$B$4),'CBSA Walk Groupings'!$A$5,
IF(J824&gt;'CBSA Walk Groupings'!$B$5,'CBSA Walk Groupings'!$A$6,"")))))</f>
        <v>2</v>
      </c>
      <c r="M824" s="72">
        <v>3</v>
      </c>
      <c r="N824" s="72">
        <v>2</v>
      </c>
    </row>
    <row r="825" spans="1:14" x14ac:dyDescent="0.25">
      <c r="A825" t="str">
        <f t="shared" si="12"/>
        <v>Houma-Thibodaux MPO_2016</v>
      </c>
      <c r="B825" t="s">
        <v>300</v>
      </c>
      <c r="C825" s="49" t="s">
        <v>104</v>
      </c>
      <c r="D825">
        <v>2016</v>
      </c>
      <c r="E825" s="45">
        <v>103015.05051709547</v>
      </c>
      <c r="F825" s="50">
        <v>44707.184332071702</v>
      </c>
      <c r="G825" s="46">
        <v>190.93328619298978</v>
      </c>
      <c r="H825" s="46">
        <v>570.46812758379667</v>
      </c>
      <c r="I825" s="47">
        <v>0.42707517604954492</v>
      </c>
      <c r="J825" s="47">
        <v>1.2760099659744364</v>
      </c>
      <c r="K825" s="48">
        <f>IF(I825&lt;='CBSA Bike Groupings'!$B$2,'CBSA Bike Groupings'!$A$2,
IF(AND(I825&lt;='CBSA Bike Groupings'!$B$3,I825&gt;'CBSA Bike Groupings'!$B$2),'CBSA Bike Groupings'!$A$3,
IF(AND(I825&lt;='CBSA Bike Groupings'!$B$4,I825&gt;'CBSA Bike Groupings'!$B$3),'CBSA Bike Groupings'!$A$4,
IF(AND(I825&lt;='CBSA Bike Groupings'!$B$5,I825&gt;'CBSA Bike Groupings'!$B$4),'CBSA Bike Groupings'!$A$5,
IF(I825&gt;'CBSA Bike Groupings'!$B$5,'CBSA Bike Groupings'!$A$6,"")))))</f>
        <v>3</v>
      </c>
      <c r="L825" s="48">
        <f>IF(J825&lt;='CBSA Walk Groupings'!$B$2,'CBSA Walk Groupings'!$A$2,
IF(AND(J825&lt;='CBSA Walk Groupings'!$B$3,J825&gt;'CBSA Walk Groupings'!$B$2),'CBSA Walk Groupings'!$A$3,
IF(AND(J825&lt;='CBSA Walk Groupings'!$B$4,J825&gt;'CBSA Walk Groupings'!$B$3),'CBSA Walk Groupings'!$A$4,
IF(AND(J825&lt;='CBSA Walk Groupings'!$B$5,J825&gt;'CBSA Walk Groupings'!$B$4),'CBSA Walk Groupings'!$A$5,
IF(J825&gt;'CBSA Walk Groupings'!$B$5,'CBSA Walk Groupings'!$A$6,"")))))</f>
        <v>1</v>
      </c>
      <c r="M825" s="72">
        <v>0</v>
      </c>
      <c r="N825" s="72">
        <v>5</v>
      </c>
    </row>
    <row r="826" spans="1:14" x14ac:dyDescent="0.25">
      <c r="A826" t="str">
        <f t="shared" si="12"/>
        <v>Houma-Thibodaux MPO_2017</v>
      </c>
      <c r="B826" t="s">
        <v>300</v>
      </c>
      <c r="C826" s="49" t="s">
        <v>104</v>
      </c>
      <c r="D826">
        <v>2017</v>
      </c>
      <c r="E826" s="45">
        <v>103167</v>
      </c>
      <c r="F826" s="50">
        <v>43397</v>
      </c>
      <c r="G826" s="46">
        <v>235</v>
      </c>
      <c r="H826" s="46">
        <v>678</v>
      </c>
      <c r="I826" s="47">
        <f>(G826/$F826)*100</f>
        <v>0.54151208608890011</v>
      </c>
      <c r="J826" s="47">
        <f>(H826/$F826)*100</f>
        <v>1.5623199760352098</v>
      </c>
      <c r="K826" s="48">
        <f>IF(I826&lt;='CBSA Bike Groupings'!$B$2,'CBSA Bike Groupings'!$A$2,
IF(AND(I826&lt;='CBSA Bike Groupings'!$B$3,I826&gt;'CBSA Bike Groupings'!$B$2),'CBSA Bike Groupings'!$A$3,
IF(AND(I826&lt;='CBSA Bike Groupings'!$B$4,I826&gt;'CBSA Bike Groupings'!$B$3),'CBSA Bike Groupings'!$A$4,
IF(AND(I826&lt;='CBSA Bike Groupings'!$B$5,I826&gt;'CBSA Bike Groupings'!$B$4),'CBSA Bike Groupings'!$A$5,
IF(I826&gt;'CBSA Bike Groupings'!$B$5,'CBSA Bike Groupings'!$A$6,"")))))</f>
        <v>3</v>
      </c>
      <c r="L826" s="48">
        <f>IF(J826&lt;='CBSA Walk Groupings'!$B$2,'CBSA Walk Groupings'!$A$2,
IF(AND(J826&lt;='CBSA Walk Groupings'!$B$3,J826&gt;'CBSA Walk Groupings'!$B$2),'CBSA Walk Groupings'!$A$3,
IF(AND(J826&lt;='CBSA Walk Groupings'!$B$4,J826&gt;'CBSA Walk Groupings'!$B$3),'CBSA Walk Groupings'!$A$4,
IF(AND(J826&lt;='CBSA Walk Groupings'!$B$5,J826&gt;'CBSA Walk Groupings'!$B$4),'CBSA Walk Groupings'!$A$5,
IF(J826&gt;'CBSA Walk Groupings'!$B$5,'CBSA Walk Groupings'!$A$6,"")))))</f>
        <v>2</v>
      </c>
      <c r="M826" s="72">
        <v>1</v>
      </c>
      <c r="N826" s="72">
        <v>3</v>
      </c>
    </row>
    <row r="827" spans="1:14" x14ac:dyDescent="0.25">
      <c r="A827" t="str">
        <f t="shared" si="12"/>
        <v>Housatonic Valley MPO_2013</v>
      </c>
      <c r="B827" t="s">
        <v>301</v>
      </c>
      <c r="C827" s="49" t="s">
        <v>178</v>
      </c>
      <c r="D827">
        <v>2013</v>
      </c>
      <c r="E827" s="45">
        <v>226589.29650370151</v>
      </c>
      <c r="F827" s="50">
        <v>116249.88626725561</v>
      </c>
      <c r="G827" s="46">
        <v>258.02264049468533</v>
      </c>
      <c r="H827" s="46">
        <v>2037.9375564453712</v>
      </c>
      <c r="I827" s="47">
        <v>0.2219551767143218</v>
      </c>
      <c r="J827" s="47">
        <v>1.753066279789903</v>
      </c>
      <c r="K827" s="48">
        <f>IF(I827&lt;='CBSA Bike Groupings'!$B$2,'CBSA Bike Groupings'!$A$2,
IF(AND(I827&lt;='CBSA Bike Groupings'!$B$3,I827&gt;'CBSA Bike Groupings'!$B$2),'CBSA Bike Groupings'!$A$3,
IF(AND(I827&lt;='CBSA Bike Groupings'!$B$4,I827&gt;'CBSA Bike Groupings'!$B$3),'CBSA Bike Groupings'!$A$4,
IF(AND(I827&lt;='CBSA Bike Groupings'!$B$5,I827&gt;'CBSA Bike Groupings'!$B$4),'CBSA Bike Groupings'!$A$5,
IF(I827&gt;'CBSA Bike Groupings'!$B$5,'CBSA Bike Groupings'!$A$6,"")))))</f>
        <v>1</v>
      </c>
      <c r="L827" s="48">
        <f>IF(J827&lt;='CBSA Walk Groupings'!$B$2,'CBSA Walk Groupings'!$A$2,
IF(AND(J827&lt;='CBSA Walk Groupings'!$B$3,J827&gt;'CBSA Walk Groupings'!$B$2),'CBSA Walk Groupings'!$A$3,
IF(AND(J827&lt;='CBSA Walk Groupings'!$B$4,J827&gt;'CBSA Walk Groupings'!$B$3),'CBSA Walk Groupings'!$A$4,
IF(AND(J827&lt;='CBSA Walk Groupings'!$B$5,J827&gt;'CBSA Walk Groupings'!$B$4),'CBSA Walk Groupings'!$A$5,
IF(J827&gt;'CBSA Walk Groupings'!$B$5,'CBSA Walk Groupings'!$A$6,"")))))</f>
        <v>2</v>
      </c>
      <c r="M827" s="72">
        <v>1</v>
      </c>
      <c r="N827" s="72">
        <v>1</v>
      </c>
    </row>
    <row r="828" spans="1:14" x14ac:dyDescent="0.25">
      <c r="A828" t="str">
        <f t="shared" si="12"/>
        <v>Housatonic Valley MPO_2014</v>
      </c>
      <c r="B828" t="s">
        <v>301</v>
      </c>
      <c r="C828" s="49" t="s">
        <v>178</v>
      </c>
      <c r="D828">
        <v>2014</v>
      </c>
      <c r="E828" s="45">
        <v>228129.96473035603</v>
      </c>
      <c r="F828" s="50">
        <v>116151.9040445813</v>
      </c>
      <c r="G828" s="46">
        <v>311.96955288887636</v>
      </c>
      <c r="H828" s="46">
        <v>1737.0180959549018</v>
      </c>
      <c r="I828" s="47">
        <v>0.26858754960154296</v>
      </c>
      <c r="J828" s="47">
        <v>1.4954710473693149</v>
      </c>
      <c r="K828" s="48">
        <f>IF(I828&lt;='CBSA Bike Groupings'!$B$2,'CBSA Bike Groupings'!$A$2,
IF(AND(I828&lt;='CBSA Bike Groupings'!$B$3,I828&gt;'CBSA Bike Groupings'!$B$2),'CBSA Bike Groupings'!$A$3,
IF(AND(I828&lt;='CBSA Bike Groupings'!$B$4,I828&gt;'CBSA Bike Groupings'!$B$3),'CBSA Bike Groupings'!$A$4,
IF(AND(I828&lt;='CBSA Bike Groupings'!$B$5,I828&gt;'CBSA Bike Groupings'!$B$4),'CBSA Bike Groupings'!$A$5,
IF(I828&gt;'CBSA Bike Groupings'!$B$5,'CBSA Bike Groupings'!$A$6,"")))))</f>
        <v>2</v>
      </c>
      <c r="L828" s="48">
        <f>IF(J828&lt;='CBSA Walk Groupings'!$B$2,'CBSA Walk Groupings'!$A$2,
IF(AND(J828&lt;='CBSA Walk Groupings'!$B$3,J828&gt;'CBSA Walk Groupings'!$B$2),'CBSA Walk Groupings'!$A$3,
IF(AND(J828&lt;='CBSA Walk Groupings'!$B$4,J828&gt;'CBSA Walk Groupings'!$B$3),'CBSA Walk Groupings'!$A$4,
IF(AND(J828&lt;='CBSA Walk Groupings'!$B$5,J828&gt;'CBSA Walk Groupings'!$B$4),'CBSA Walk Groupings'!$A$5,
IF(J828&gt;'CBSA Walk Groupings'!$B$5,'CBSA Walk Groupings'!$A$6,"")))))</f>
        <v>2</v>
      </c>
      <c r="M828" s="72">
        <v>1</v>
      </c>
      <c r="N828" s="72">
        <v>3</v>
      </c>
    </row>
    <row r="829" spans="1:14" x14ac:dyDescent="0.25">
      <c r="A829" t="str">
        <f t="shared" si="12"/>
        <v>Housatonic Valley MPO_2015</v>
      </c>
      <c r="B829" t="s">
        <v>301</v>
      </c>
      <c r="C829" s="49" t="s">
        <v>178</v>
      </c>
      <c r="D829">
        <v>2015</v>
      </c>
      <c r="E829" s="45">
        <v>229145.60202250007</v>
      </c>
      <c r="F829" s="50">
        <v>116735.90362928709</v>
      </c>
      <c r="G829" s="46">
        <v>262.96985461415778</v>
      </c>
      <c r="H829" s="46">
        <v>1521.0536969035231</v>
      </c>
      <c r="I829" s="47">
        <v>0.22526904443148804</v>
      </c>
      <c r="J829" s="47">
        <v>1.3029870413594984</v>
      </c>
      <c r="K829" s="48">
        <f>IF(I829&lt;='CBSA Bike Groupings'!$B$2,'CBSA Bike Groupings'!$A$2,
IF(AND(I829&lt;='CBSA Bike Groupings'!$B$3,I829&gt;'CBSA Bike Groupings'!$B$2),'CBSA Bike Groupings'!$A$3,
IF(AND(I829&lt;='CBSA Bike Groupings'!$B$4,I829&gt;'CBSA Bike Groupings'!$B$3),'CBSA Bike Groupings'!$A$4,
IF(AND(I829&lt;='CBSA Bike Groupings'!$B$5,I829&gt;'CBSA Bike Groupings'!$B$4),'CBSA Bike Groupings'!$A$5,
IF(I829&gt;'CBSA Bike Groupings'!$B$5,'CBSA Bike Groupings'!$A$6,"")))))</f>
        <v>1</v>
      </c>
      <c r="L829" s="48">
        <f>IF(J829&lt;='CBSA Walk Groupings'!$B$2,'CBSA Walk Groupings'!$A$2,
IF(AND(J829&lt;='CBSA Walk Groupings'!$B$3,J829&gt;'CBSA Walk Groupings'!$B$2),'CBSA Walk Groupings'!$A$3,
IF(AND(J829&lt;='CBSA Walk Groupings'!$B$4,J829&gt;'CBSA Walk Groupings'!$B$3),'CBSA Walk Groupings'!$A$4,
IF(AND(J829&lt;='CBSA Walk Groupings'!$B$5,J829&gt;'CBSA Walk Groupings'!$B$4),'CBSA Walk Groupings'!$A$5,
IF(J829&gt;'CBSA Walk Groupings'!$B$5,'CBSA Walk Groupings'!$A$6,"")))))</f>
        <v>1</v>
      </c>
      <c r="M829" s="72">
        <v>0</v>
      </c>
      <c r="N829" s="72">
        <v>2</v>
      </c>
    </row>
    <row r="830" spans="1:14" x14ac:dyDescent="0.25">
      <c r="A830" t="str">
        <f t="shared" si="12"/>
        <v>Housatonic Valley MPO_2016</v>
      </c>
      <c r="B830" t="s">
        <v>301</v>
      </c>
      <c r="C830" s="49" t="s">
        <v>178</v>
      </c>
      <c r="D830">
        <v>2016</v>
      </c>
      <c r="E830" s="45">
        <v>229483.30585805696</v>
      </c>
      <c r="F830" s="50">
        <v>117076.20973067933</v>
      </c>
      <c r="G830" s="46">
        <v>269.96741337724109</v>
      </c>
      <c r="H830" s="46">
        <v>1611.9612153955143</v>
      </c>
      <c r="I830" s="47">
        <v>0.23059117988041361</v>
      </c>
      <c r="J830" s="47">
        <v>1.3768477977751843</v>
      </c>
      <c r="K830" s="48">
        <f>IF(I830&lt;='CBSA Bike Groupings'!$B$2,'CBSA Bike Groupings'!$A$2,
IF(AND(I830&lt;='CBSA Bike Groupings'!$B$3,I830&gt;'CBSA Bike Groupings'!$B$2),'CBSA Bike Groupings'!$A$3,
IF(AND(I830&lt;='CBSA Bike Groupings'!$B$4,I830&gt;'CBSA Bike Groupings'!$B$3),'CBSA Bike Groupings'!$A$4,
IF(AND(I830&lt;='CBSA Bike Groupings'!$B$5,I830&gt;'CBSA Bike Groupings'!$B$4),'CBSA Bike Groupings'!$A$5,
IF(I830&gt;'CBSA Bike Groupings'!$B$5,'CBSA Bike Groupings'!$A$6,"")))))</f>
        <v>1</v>
      </c>
      <c r="L830" s="48">
        <f>IF(J830&lt;='CBSA Walk Groupings'!$B$2,'CBSA Walk Groupings'!$A$2,
IF(AND(J830&lt;='CBSA Walk Groupings'!$B$3,J830&gt;'CBSA Walk Groupings'!$B$2),'CBSA Walk Groupings'!$A$3,
IF(AND(J830&lt;='CBSA Walk Groupings'!$B$4,J830&gt;'CBSA Walk Groupings'!$B$3),'CBSA Walk Groupings'!$A$4,
IF(AND(J830&lt;='CBSA Walk Groupings'!$B$5,J830&gt;'CBSA Walk Groupings'!$B$4),'CBSA Walk Groupings'!$A$5,
IF(J830&gt;'CBSA Walk Groupings'!$B$5,'CBSA Walk Groupings'!$A$6,"")))))</f>
        <v>2</v>
      </c>
      <c r="M830" s="72">
        <v>1</v>
      </c>
      <c r="N830" s="72">
        <v>3</v>
      </c>
    </row>
    <row r="831" spans="1:14" x14ac:dyDescent="0.25">
      <c r="A831" t="str">
        <f t="shared" si="12"/>
        <v>Housatonic Valley MPO_2017</v>
      </c>
      <c r="B831" t="s">
        <v>301</v>
      </c>
      <c r="C831" s="49" t="s">
        <v>178</v>
      </c>
      <c r="D831">
        <v>2017</v>
      </c>
      <c r="E831" s="45">
        <v>230443</v>
      </c>
      <c r="F831" s="50">
        <v>118472</v>
      </c>
      <c r="G831" s="46">
        <v>237</v>
      </c>
      <c r="H831" s="46">
        <v>1512</v>
      </c>
      <c r="I831" s="47">
        <f>(G831/$F831)*100</f>
        <v>0.20004726855290703</v>
      </c>
      <c r="J831" s="47">
        <f>(H831/$F831)*100</f>
        <v>1.2762509284894321</v>
      </c>
      <c r="K831" s="48">
        <f>IF(I831&lt;='CBSA Bike Groupings'!$B$2,'CBSA Bike Groupings'!$A$2,
IF(AND(I831&lt;='CBSA Bike Groupings'!$B$3,I831&gt;'CBSA Bike Groupings'!$B$2),'CBSA Bike Groupings'!$A$3,
IF(AND(I831&lt;='CBSA Bike Groupings'!$B$4,I831&gt;'CBSA Bike Groupings'!$B$3),'CBSA Bike Groupings'!$A$4,
IF(AND(I831&lt;='CBSA Bike Groupings'!$B$5,I831&gt;'CBSA Bike Groupings'!$B$4),'CBSA Bike Groupings'!$A$5,
IF(I831&gt;'CBSA Bike Groupings'!$B$5,'CBSA Bike Groupings'!$A$6,"")))))</f>
        <v>1</v>
      </c>
      <c r="L831" s="48">
        <f>IF(J831&lt;='CBSA Walk Groupings'!$B$2,'CBSA Walk Groupings'!$A$2,
IF(AND(J831&lt;='CBSA Walk Groupings'!$B$3,J831&gt;'CBSA Walk Groupings'!$B$2),'CBSA Walk Groupings'!$A$3,
IF(AND(J831&lt;='CBSA Walk Groupings'!$B$4,J831&gt;'CBSA Walk Groupings'!$B$3),'CBSA Walk Groupings'!$A$4,
IF(AND(J831&lt;='CBSA Walk Groupings'!$B$5,J831&gt;'CBSA Walk Groupings'!$B$4),'CBSA Walk Groupings'!$A$5,
IF(J831&gt;'CBSA Walk Groupings'!$B$5,'CBSA Walk Groupings'!$A$6,"")))))</f>
        <v>1</v>
      </c>
      <c r="M831" s="72">
        <v>0</v>
      </c>
      <c r="N831" s="72">
        <v>3</v>
      </c>
    </row>
    <row r="832" spans="1:14" x14ac:dyDescent="0.25">
      <c r="A832" t="str">
        <f t="shared" si="12"/>
        <v>Houston-Galveston Area Council_2013</v>
      </c>
      <c r="B832" t="s">
        <v>302</v>
      </c>
      <c r="C832" s="49" t="s">
        <v>93</v>
      </c>
      <c r="D832">
        <v>2013</v>
      </c>
      <c r="E832" s="45">
        <v>6034275.992088004</v>
      </c>
      <c r="F832" s="50">
        <v>2778076.4766634852</v>
      </c>
      <c r="G832" s="46">
        <v>8536.3121889109752</v>
      </c>
      <c r="H832" s="46">
        <v>38885.248671083617</v>
      </c>
      <c r="I832" s="47">
        <v>0.30727419711509252</v>
      </c>
      <c r="J832" s="47">
        <v>1.3997184381974046</v>
      </c>
      <c r="K832" s="48">
        <f>IF(I832&lt;='CBSA Bike Groupings'!$B$2,'CBSA Bike Groupings'!$A$2,
IF(AND(I832&lt;='CBSA Bike Groupings'!$B$3,I832&gt;'CBSA Bike Groupings'!$B$2),'CBSA Bike Groupings'!$A$3,
IF(AND(I832&lt;='CBSA Bike Groupings'!$B$4,I832&gt;'CBSA Bike Groupings'!$B$3),'CBSA Bike Groupings'!$A$4,
IF(AND(I832&lt;='CBSA Bike Groupings'!$B$5,I832&gt;'CBSA Bike Groupings'!$B$4),'CBSA Bike Groupings'!$A$5,
IF(I832&gt;'CBSA Bike Groupings'!$B$5,'CBSA Bike Groupings'!$A$6,"")))))</f>
        <v>2</v>
      </c>
      <c r="L832" s="48">
        <f>IF(J832&lt;='CBSA Walk Groupings'!$B$2,'CBSA Walk Groupings'!$A$2,
IF(AND(J832&lt;='CBSA Walk Groupings'!$B$3,J832&gt;'CBSA Walk Groupings'!$B$2),'CBSA Walk Groupings'!$A$3,
IF(AND(J832&lt;='CBSA Walk Groupings'!$B$4,J832&gt;'CBSA Walk Groupings'!$B$3),'CBSA Walk Groupings'!$A$4,
IF(AND(J832&lt;='CBSA Walk Groupings'!$B$5,J832&gt;'CBSA Walk Groupings'!$B$4),'CBSA Walk Groupings'!$A$5,
IF(J832&gt;'CBSA Walk Groupings'!$B$5,'CBSA Walk Groupings'!$A$6,"")))))</f>
        <v>2</v>
      </c>
      <c r="M832" s="72">
        <v>14</v>
      </c>
      <c r="N832" s="72">
        <v>123</v>
      </c>
    </row>
    <row r="833" spans="1:14" x14ac:dyDescent="0.25">
      <c r="A833" t="str">
        <f t="shared" si="12"/>
        <v>Houston-Galveston Area Council_2014</v>
      </c>
      <c r="B833" t="s">
        <v>302</v>
      </c>
      <c r="C833" s="49" t="s">
        <v>93</v>
      </c>
      <c r="D833">
        <v>2014</v>
      </c>
      <c r="E833" s="45">
        <v>6174768.9313566806</v>
      </c>
      <c r="F833" s="50">
        <v>2851333.536839359</v>
      </c>
      <c r="G833" s="46">
        <v>9060.9310785318121</v>
      </c>
      <c r="H833" s="46">
        <v>38376.10112356273</v>
      </c>
      <c r="I833" s="47">
        <v>0.31777871516832984</v>
      </c>
      <c r="J833" s="47">
        <v>1.3459001070110443</v>
      </c>
      <c r="K833" s="48">
        <f>IF(I833&lt;='CBSA Bike Groupings'!$B$2,'CBSA Bike Groupings'!$A$2,
IF(AND(I833&lt;='CBSA Bike Groupings'!$B$3,I833&gt;'CBSA Bike Groupings'!$B$2),'CBSA Bike Groupings'!$A$3,
IF(AND(I833&lt;='CBSA Bike Groupings'!$B$4,I833&gt;'CBSA Bike Groupings'!$B$3),'CBSA Bike Groupings'!$A$4,
IF(AND(I833&lt;='CBSA Bike Groupings'!$B$5,I833&gt;'CBSA Bike Groupings'!$B$4),'CBSA Bike Groupings'!$A$5,
IF(I833&gt;'CBSA Bike Groupings'!$B$5,'CBSA Bike Groupings'!$A$6,"")))))</f>
        <v>2</v>
      </c>
      <c r="L833" s="48">
        <f>IF(J833&lt;='CBSA Walk Groupings'!$B$2,'CBSA Walk Groupings'!$A$2,
IF(AND(J833&lt;='CBSA Walk Groupings'!$B$3,J833&gt;'CBSA Walk Groupings'!$B$2),'CBSA Walk Groupings'!$A$3,
IF(AND(J833&lt;='CBSA Walk Groupings'!$B$4,J833&gt;'CBSA Walk Groupings'!$B$3),'CBSA Walk Groupings'!$A$4,
IF(AND(J833&lt;='CBSA Walk Groupings'!$B$5,J833&gt;'CBSA Walk Groupings'!$B$4),'CBSA Walk Groupings'!$A$5,
IF(J833&gt;'CBSA Walk Groupings'!$B$5,'CBSA Walk Groupings'!$A$6,"")))))</f>
        <v>2</v>
      </c>
      <c r="M833" s="72">
        <v>16</v>
      </c>
      <c r="N833" s="72">
        <v>106</v>
      </c>
    </row>
    <row r="834" spans="1:14" x14ac:dyDescent="0.25">
      <c r="A834" t="str">
        <f t="shared" si="12"/>
        <v>Houston-Galveston Area Council_2015</v>
      </c>
      <c r="B834" t="s">
        <v>302</v>
      </c>
      <c r="C834" s="49" t="s">
        <v>93</v>
      </c>
      <c r="D834">
        <v>2015</v>
      </c>
      <c r="E834" s="45">
        <v>6317086.404015786</v>
      </c>
      <c r="F834" s="50">
        <v>2936916.7676758287</v>
      </c>
      <c r="G834" s="46">
        <v>9097.9988341718908</v>
      </c>
      <c r="H834" s="46">
        <v>40280.485340938692</v>
      </c>
      <c r="I834" s="47">
        <v>0.30978061531419304</v>
      </c>
      <c r="J834" s="47">
        <v>1.3715228767894307</v>
      </c>
      <c r="K834" s="48">
        <f>IF(I834&lt;='CBSA Bike Groupings'!$B$2,'CBSA Bike Groupings'!$A$2,
IF(AND(I834&lt;='CBSA Bike Groupings'!$B$3,I834&gt;'CBSA Bike Groupings'!$B$2),'CBSA Bike Groupings'!$A$3,
IF(AND(I834&lt;='CBSA Bike Groupings'!$B$4,I834&gt;'CBSA Bike Groupings'!$B$3),'CBSA Bike Groupings'!$A$4,
IF(AND(I834&lt;='CBSA Bike Groupings'!$B$5,I834&gt;'CBSA Bike Groupings'!$B$4),'CBSA Bike Groupings'!$A$5,
IF(I834&gt;'CBSA Bike Groupings'!$B$5,'CBSA Bike Groupings'!$A$6,"")))))</f>
        <v>2</v>
      </c>
      <c r="L834" s="48">
        <f>IF(J834&lt;='CBSA Walk Groupings'!$B$2,'CBSA Walk Groupings'!$A$2,
IF(AND(J834&lt;='CBSA Walk Groupings'!$B$3,J834&gt;'CBSA Walk Groupings'!$B$2),'CBSA Walk Groupings'!$A$3,
IF(AND(J834&lt;='CBSA Walk Groupings'!$B$4,J834&gt;'CBSA Walk Groupings'!$B$3),'CBSA Walk Groupings'!$A$4,
IF(AND(J834&lt;='CBSA Walk Groupings'!$B$5,J834&gt;'CBSA Walk Groupings'!$B$4),'CBSA Walk Groupings'!$A$5,
IF(J834&gt;'CBSA Walk Groupings'!$B$5,'CBSA Walk Groupings'!$A$6,"")))))</f>
        <v>2</v>
      </c>
      <c r="M834" s="72">
        <v>19</v>
      </c>
      <c r="N834" s="72">
        <v>136</v>
      </c>
    </row>
    <row r="835" spans="1:14" x14ac:dyDescent="0.25">
      <c r="A835" t="str">
        <f t="shared" ref="A835:A898" si="13">B835&amp;"_"&amp;D835</f>
        <v>Houston-Galveston Area Council_2016</v>
      </c>
      <c r="B835" t="s">
        <v>302</v>
      </c>
      <c r="C835" s="49" t="s">
        <v>93</v>
      </c>
      <c r="D835">
        <v>2016</v>
      </c>
      <c r="E835" s="45">
        <v>6452793.5466335891</v>
      </c>
      <c r="F835" s="50">
        <v>3008918.3227757611</v>
      </c>
      <c r="G835" s="46">
        <v>9320.6040471347442</v>
      </c>
      <c r="H835" s="46">
        <v>41319.612005761286</v>
      </c>
      <c r="I835" s="47">
        <v>0.30976593736636832</v>
      </c>
      <c r="J835" s="47">
        <v>1.3732380733965381</v>
      </c>
      <c r="K835" s="48">
        <f>IF(I835&lt;='CBSA Bike Groupings'!$B$2,'CBSA Bike Groupings'!$A$2,
IF(AND(I835&lt;='CBSA Bike Groupings'!$B$3,I835&gt;'CBSA Bike Groupings'!$B$2),'CBSA Bike Groupings'!$A$3,
IF(AND(I835&lt;='CBSA Bike Groupings'!$B$4,I835&gt;'CBSA Bike Groupings'!$B$3),'CBSA Bike Groupings'!$A$4,
IF(AND(I835&lt;='CBSA Bike Groupings'!$B$5,I835&gt;'CBSA Bike Groupings'!$B$4),'CBSA Bike Groupings'!$A$5,
IF(I835&gt;'CBSA Bike Groupings'!$B$5,'CBSA Bike Groupings'!$A$6,"")))))</f>
        <v>2</v>
      </c>
      <c r="L835" s="48">
        <f>IF(J835&lt;='CBSA Walk Groupings'!$B$2,'CBSA Walk Groupings'!$A$2,
IF(AND(J835&lt;='CBSA Walk Groupings'!$B$3,J835&gt;'CBSA Walk Groupings'!$B$2),'CBSA Walk Groupings'!$A$3,
IF(AND(J835&lt;='CBSA Walk Groupings'!$B$4,J835&gt;'CBSA Walk Groupings'!$B$3),'CBSA Walk Groupings'!$A$4,
IF(AND(J835&lt;='CBSA Walk Groupings'!$B$5,J835&gt;'CBSA Walk Groupings'!$B$4),'CBSA Walk Groupings'!$A$5,
IF(J835&gt;'CBSA Walk Groupings'!$B$5,'CBSA Walk Groupings'!$A$6,"")))))</f>
        <v>2</v>
      </c>
      <c r="M835" s="72">
        <v>19</v>
      </c>
      <c r="N835" s="72">
        <v>177</v>
      </c>
    </row>
    <row r="836" spans="1:14" x14ac:dyDescent="0.25">
      <c r="A836" t="str">
        <f t="shared" si="13"/>
        <v>Houston-Galveston Area Council_2017</v>
      </c>
      <c r="B836" t="s">
        <v>302</v>
      </c>
      <c r="C836" s="49" t="s">
        <v>93</v>
      </c>
      <c r="D836">
        <v>2017</v>
      </c>
      <c r="E836" s="45">
        <v>6606188</v>
      </c>
      <c r="F836" s="50">
        <v>3092139</v>
      </c>
      <c r="G836" s="46">
        <v>9327</v>
      </c>
      <c r="H836" s="46">
        <v>42292</v>
      </c>
      <c r="I836" s="47">
        <f>(G836/$F836)*100</f>
        <v>0.30163585789642705</v>
      </c>
      <c r="J836" s="47">
        <f>(H836/$F836)*100</f>
        <v>1.3677263538282076</v>
      </c>
      <c r="K836" s="48">
        <f>IF(I836&lt;='CBSA Bike Groupings'!$B$2,'CBSA Bike Groupings'!$A$2,
IF(AND(I836&lt;='CBSA Bike Groupings'!$B$3,I836&gt;'CBSA Bike Groupings'!$B$2),'CBSA Bike Groupings'!$A$3,
IF(AND(I836&lt;='CBSA Bike Groupings'!$B$4,I836&gt;'CBSA Bike Groupings'!$B$3),'CBSA Bike Groupings'!$A$4,
IF(AND(I836&lt;='CBSA Bike Groupings'!$B$5,I836&gt;'CBSA Bike Groupings'!$B$4),'CBSA Bike Groupings'!$A$5,
IF(I836&gt;'CBSA Bike Groupings'!$B$5,'CBSA Bike Groupings'!$A$6,"")))))</f>
        <v>2</v>
      </c>
      <c r="L836" s="48">
        <f>IF(J836&lt;='CBSA Walk Groupings'!$B$2,'CBSA Walk Groupings'!$A$2,
IF(AND(J836&lt;='CBSA Walk Groupings'!$B$3,J836&gt;'CBSA Walk Groupings'!$B$2),'CBSA Walk Groupings'!$A$3,
IF(AND(J836&lt;='CBSA Walk Groupings'!$B$4,J836&gt;'CBSA Walk Groupings'!$B$3),'CBSA Walk Groupings'!$A$4,
IF(AND(J836&lt;='CBSA Walk Groupings'!$B$5,J836&gt;'CBSA Walk Groupings'!$B$4),'CBSA Walk Groupings'!$A$5,
IF(J836&gt;'CBSA Walk Groupings'!$B$5,'CBSA Walk Groupings'!$A$6,"")))))</f>
        <v>2</v>
      </c>
      <c r="M836" s="72">
        <v>22</v>
      </c>
      <c r="N836" s="72">
        <v>144</v>
      </c>
    </row>
    <row r="837" spans="1:14" x14ac:dyDescent="0.25">
      <c r="A837" t="str">
        <f t="shared" si="13"/>
        <v>Huntsville MPO_2013</v>
      </c>
      <c r="B837" t="s">
        <v>303</v>
      </c>
      <c r="C837" s="49" t="s">
        <v>125</v>
      </c>
      <c r="D837">
        <v>2013</v>
      </c>
      <c r="E837" s="45">
        <v>357398.09981666156</v>
      </c>
      <c r="F837" s="50">
        <v>166819.12931518667</v>
      </c>
      <c r="G837" s="46">
        <v>183.98083546248301</v>
      </c>
      <c r="H837" s="46">
        <v>1823.5133130623967</v>
      </c>
      <c r="I837" s="47">
        <v>0.11028761282818542</v>
      </c>
      <c r="J837" s="47">
        <v>1.0931080389570107</v>
      </c>
      <c r="K837" s="48">
        <f>IF(I837&lt;='CBSA Bike Groupings'!$B$2,'CBSA Bike Groupings'!$A$2,
IF(AND(I837&lt;='CBSA Bike Groupings'!$B$3,I837&gt;'CBSA Bike Groupings'!$B$2),'CBSA Bike Groupings'!$A$3,
IF(AND(I837&lt;='CBSA Bike Groupings'!$B$4,I837&gt;'CBSA Bike Groupings'!$B$3),'CBSA Bike Groupings'!$A$4,
IF(AND(I837&lt;='CBSA Bike Groupings'!$B$5,I837&gt;'CBSA Bike Groupings'!$B$4),'CBSA Bike Groupings'!$A$5,
IF(I837&gt;'CBSA Bike Groupings'!$B$5,'CBSA Bike Groupings'!$A$6,"")))))</f>
        <v>1</v>
      </c>
      <c r="L837" s="48">
        <f>IF(J837&lt;='CBSA Walk Groupings'!$B$2,'CBSA Walk Groupings'!$A$2,
IF(AND(J837&lt;='CBSA Walk Groupings'!$B$3,J837&gt;'CBSA Walk Groupings'!$B$2),'CBSA Walk Groupings'!$A$3,
IF(AND(J837&lt;='CBSA Walk Groupings'!$B$4,J837&gt;'CBSA Walk Groupings'!$B$3),'CBSA Walk Groupings'!$A$4,
IF(AND(J837&lt;='CBSA Walk Groupings'!$B$5,J837&gt;'CBSA Walk Groupings'!$B$4),'CBSA Walk Groupings'!$A$5,
IF(J837&gt;'CBSA Walk Groupings'!$B$5,'CBSA Walk Groupings'!$A$6,"")))))</f>
        <v>1</v>
      </c>
      <c r="M837" s="72">
        <v>0</v>
      </c>
      <c r="N837" s="72">
        <v>5</v>
      </c>
    </row>
    <row r="838" spans="1:14" x14ac:dyDescent="0.25">
      <c r="A838" t="str">
        <f t="shared" si="13"/>
        <v>Huntsville MPO_2014</v>
      </c>
      <c r="B838" t="s">
        <v>303</v>
      </c>
      <c r="C838" s="49" t="s">
        <v>125</v>
      </c>
      <c r="D838">
        <v>2014</v>
      </c>
      <c r="E838" s="45">
        <v>362377.03833182255</v>
      </c>
      <c r="F838" s="50">
        <v>169037.4206306916</v>
      </c>
      <c r="G838" s="46">
        <v>206.38186645377101</v>
      </c>
      <c r="H838" s="46">
        <v>1864.9536043034748</v>
      </c>
      <c r="I838" s="47">
        <v>0.12209241343351337</v>
      </c>
      <c r="J838" s="47">
        <v>1.1032785505985536</v>
      </c>
      <c r="K838" s="48">
        <f>IF(I838&lt;='CBSA Bike Groupings'!$B$2,'CBSA Bike Groupings'!$A$2,
IF(AND(I838&lt;='CBSA Bike Groupings'!$B$3,I838&gt;'CBSA Bike Groupings'!$B$2),'CBSA Bike Groupings'!$A$3,
IF(AND(I838&lt;='CBSA Bike Groupings'!$B$4,I838&gt;'CBSA Bike Groupings'!$B$3),'CBSA Bike Groupings'!$A$4,
IF(AND(I838&lt;='CBSA Bike Groupings'!$B$5,I838&gt;'CBSA Bike Groupings'!$B$4),'CBSA Bike Groupings'!$A$5,
IF(I838&gt;'CBSA Bike Groupings'!$B$5,'CBSA Bike Groupings'!$A$6,"")))))</f>
        <v>1</v>
      </c>
      <c r="L838" s="48">
        <f>IF(J838&lt;='CBSA Walk Groupings'!$B$2,'CBSA Walk Groupings'!$A$2,
IF(AND(J838&lt;='CBSA Walk Groupings'!$B$3,J838&gt;'CBSA Walk Groupings'!$B$2),'CBSA Walk Groupings'!$A$3,
IF(AND(J838&lt;='CBSA Walk Groupings'!$B$4,J838&gt;'CBSA Walk Groupings'!$B$3),'CBSA Walk Groupings'!$A$4,
IF(AND(J838&lt;='CBSA Walk Groupings'!$B$5,J838&gt;'CBSA Walk Groupings'!$B$4),'CBSA Walk Groupings'!$A$5,
IF(J838&gt;'CBSA Walk Groupings'!$B$5,'CBSA Walk Groupings'!$A$6,"")))))</f>
        <v>1</v>
      </c>
      <c r="M838" s="72">
        <v>0</v>
      </c>
      <c r="N838" s="72">
        <v>6</v>
      </c>
    </row>
    <row r="839" spans="1:14" x14ac:dyDescent="0.25">
      <c r="A839" t="str">
        <f t="shared" si="13"/>
        <v>Huntsville MPO_2015</v>
      </c>
      <c r="B839" t="s">
        <v>303</v>
      </c>
      <c r="C839" s="49" t="s">
        <v>125</v>
      </c>
      <c r="D839">
        <v>2015</v>
      </c>
      <c r="E839" s="45">
        <v>366530.99233566626</v>
      </c>
      <c r="F839" s="50">
        <v>170825.95596036557</v>
      </c>
      <c r="G839" s="46">
        <v>252.83457369798302</v>
      </c>
      <c r="H839" s="46">
        <v>1900.9997701756056</v>
      </c>
      <c r="I839" s="47">
        <v>0.14800711769858019</v>
      </c>
      <c r="J839" s="47">
        <v>1.1128284103480557</v>
      </c>
      <c r="K839" s="48">
        <f>IF(I839&lt;='CBSA Bike Groupings'!$B$2,'CBSA Bike Groupings'!$A$2,
IF(AND(I839&lt;='CBSA Bike Groupings'!$B$3,I839&gt;'CBSA Bike Groupings'!$B$2),'CBSA Bike Groupings'!$A$3,
IF(AND(I839&lt;='CBSA Bike Groupings'!$B$4,I839&gt;'CBSA Bike Groupings'!$B$3),'CBSA Bike Groupings'!$A$4,
IF(AND(I839&lt;='CBSA Bike Groupings'!$B$5,I839&gt;'CBSA Bike Groupings'!$B$4),'CBSA Bike Groupings'!$A$5,
IF(I839&gt;'CBSA Bike Groupings'!$B$5,'CBSA Bike Groupings'!$A$6,"")))))</f>
        <v>1</v>
      </c>
      <c r="L839" s="48">
        <f>IF(J839&lt;='CBSA Walk Groupings'!$B$2,'CBSA Walk Groupings'!$A$2,
IF(AND(J839&lt;='CBSA Walk Groupings'!$B$3,J839&gt;'CBSA Walk Groupings'!$B$2),'CBSA Walk Groupings'!$A$3,
IF(AND(J839&lt;='CBSA Walk Groupings'!$B$4,J839&gt;'CBSA Walk Groupings'!$B$3),'CBSA Walk Groupings'!$A$4,
IF(AND(J839&lt;='CBSA Walk Groupings'!$B$5,J839&gt;'CBSA Walk Groupings'!$B$4),'CBSA Walk Groupings'!$A$5,
IF(J839&gt;'CBSA Walk Groupings'!$B$5,'CBSA Walk Groupings'!$A$6,"")))))</f>
        <v>1</v>
      </c>
      <c r="M839" s="72">
        <v>0</v>
      </c>
      <c r="N839" s="72">
        <v>6</v>
      </c>
    </row>
    <row r="840" spans="1:14" x14ac:dyDescent="0.25">
      <c r="A840" t="str">
        <f t="shared" si="13"/>
        <v>Huntsville MPO_2016</v>
      </c>
      <c r="B840" t="s">
        <v>303</v>
      </c>
      <c r="C840" s="49" t="s">
        <v>125</v>
      </c>
      <c r="D840">
        <v>2016</v>
      </c>
      <c r="E840" s="45">
        <v>371158.86021338199</v>
      </c>
      <c r="F840" s="50">
        <v>175057.47308373867</v>
      </c>
      <c r="G840" s="46">
        <v>185.83440992844501</v>
      </c>
      <c r="H840" s="46">
        <v>1482.7793671880513</v>
      </c>
      <c r="I840" s="47">
        <v>0.10615622781185194</v>
      </c>
      <c r="J840" s="47">
        <v>0.84702431782433218</v>
      </c>
      <c r="K840" s="48">
        <f>IF(I840&lt;='CBSA Bike Groupings'!$B$2,'CBSA Bike Groupings'!$A$2,
IF(AND(I840&lt;='CBSA Bike Groupings'!$B$3,I840&gt;'CBSA Bike Groupings'!$B$2),'CBSA Bike Groupings'!$A$3,
IF(AND(I840&lt;='CBSA Bike Groupings'!$B$4,I840&gt;'CBSA Bike Groupings'!$B$3),'CBSA Bike Groupings'!$A$4,
IF(AND(I840&lt;='CBSA Bike Groupings'!$B$5,I840&gt;'CBSA Bike Groupings'!$B$4),'CBSA Bike Groupings'!$A$5,
IF(I840&gt;'CBSA Bike Groupings'!$B$5,'CBSA Bike Groupings'!$A$6,"")))))</f>
        <v>1</v>
      </c>
      <c r="L840" s="48">
        <f>IF(J840&lt;='CBSA Walk Groupings'!$B$2,'CBSA Walk Groupings'!$A$2,
IF(AND(J840&lt;='CBSA Walk Groupings'!$B$3,J840&gt;'CBSA Walk Groupings'!$B$2),'CBSA Walk Groupings'!$A$3,
IF(AND(J840&lt;='CBSA Walk Groupings'!$B$4,J840&gt;'CBSA Walk Groupings'!$B$3),'CBSA Walk Groupings'!$A$4,
IF(AND(J840&lt;='CBSA Walk Groupings'!$B$5,J840&gt;'CBSA Walk Groupings'!$B$4),'CBSA Walk Groupings'!$A$5,
IF(J840&gt;'CBSA Walk Groupings'!$B$5,'CBSA Walk Groupings'!$A$6,"")))))</f>
        <v>1</v>
      </c>
      <c r="M840" s="72">
        <v>0</v>
      </c>
      <c r="N840" s="72">
        <v>6</v>
      </c>
    </row>
    <row r="841" spans="1:14" x14ac:dyDescent="0.25">
      <c r="A841" t="str">
        <f t="shared" si="13"/>
        <v>Huntsville MPO_2017</v>
      </c>
      <c r="B841" t="s">
        <v>303</v>
      </c>
      <c r="C841" s="49" t="s">
        <v>125</v>
      </c>
      <c r="D841">
        <v>2017</v>
      </c>
      <c r="E841" s="45">
        <v>375316</v>
      </c>
      <c r="F841" s="50">
        <v>177701</v>
      </c>
      <c r="G841" s="46">
        <v>291</v>
      </c>
      <c r="H841" s="46">
        <v>1458</v>
      </c>
      <c r="I841" s="47">
        <f>(G841/$F841)*100</f>
        <v>0.16375822308259377</v>
      </c>
      <c r="J841" s="47">
        <f>(H841/$F841)*100</f>
        <v>0.82047934451691329</v>
      </c>
      <c r="K841" s="48">
        <f>IF(I841&lt;='CBSA Bike Groupings'!$B$2,'CBSA Bike Groupings'!$A$2,
IF(AND(I841&lt;='CBSA Bike Groupings'!$B$3,I841&gt;'CBSA Bike Groupings'!$B$2),'CBSA Bike Groupings'!$A$3,
IF(AND(I841&lt;='CBSA Bike Groupings'!$B$4,I841&gt;'CBSA Bike Groupings'!$B$3),'CBSA Bike Groupings'!$A$4,
IF(AND(I841&lt;='CBSA Bike Groupings'!$B$5,I841&gt;'CBSA Bike Groupings'!$B$4),'CBSA Bike Groupings'!$A$5,
IF(I841&gt;'CBSA Bike Groupings'!$B$5,'CBSA Bike Groupings'!$A$6,"")))))</f>
        <v>1</v>
      </c>
      <c r="L841" s="48">
        <f>IF(J841&lt;='CBSA Walk Groupings'!$B$2,'CBSA Walk Groupings'!$A$2,
IF(AND(J841&lt;='CBSA Walk Groupings'!$B$3,J841&gt;'CBSA Walk Groupings'!$B$2),'CBSA Walk Groupings'!$A$3,
IF(AND(J841&lt;='CBSA Walk Groupings'!$B$4,J841&gt;'CBSA Walk Groupings'!$B$3),'CBSA Walk Groupings'!$A$4,
IF(AND(J841&lt;='CBSA Walk Groupings'!$B$5,J841&gt;'CBSA Walk Groupings'!$B$4),'CBSA Walk Groupings'!$A$5,
IF(J841&gt;'CBSA Walk Groupings'!$B$5,'CBSA Walk Groupings'!$A$6,"")))))</f>
        <v>1</v>
      </c>
      <c r="M841" s="72">
        <v>0</v>
      </c>
      <c r="N841" s="72">
        <v>7</v>
      </c>
    </row>
    <row r="842" spans="1:14" x14ac:dyDescent="0.25">
      <c r="A842" t="str">
        <f t="shared" si="13"/>
        <v>Imperial Calcasieu Regional Planning &amp; Development Commission_2013</v>
      </c>
      <c r="B842" t="s">
        <v>304</v>
      </c>
      <c r="C842" s="49" t="s">
        <v>104</v>
      </c>
      <c r="D842">
        <v>2013</v>
      </c>
      <c r="E842" s="45">
        <v>168800.18628315654</v>
      </c>
      <c r="F842" s="50">
        <v>72881.834130104529</v>
      </c>
      <c r="G842" s="46">
        <v>115</v>
      </c>
      <c r="H842" s="46">
        <v>1107.8297826642445</v>
      </c>
      <c r="I842" s="47">
        <v>0.15778966236594499</v>
      </c>
      <c r="J842" s="47">
        <v>1.5200355423089511</v>
      </c>
      <c r="K842" s="48">
        <f>IF(I842&lt;='CBSA Bike Groupings'!$B$2,'CBSA Bike Groupings'!$A$2,
IF(AND(I842&lt;='CBSA Bike Groupings'!$B$3,I842&gt;'CBSA Bike Groupings'!$B$2),'CBSA Bike Groupings'!$A$3,
IF(AND(I842&lt;='CBSA Bike Groupings'!$B$4,I842&gt;'CBSA Bike Groupings'!$B$3),'CBSA Bike Groupings'!$A$4,
IF(AND(I842&lt;='CBSA Bike Groupings'!$B$5,I842&gt;'CBSA Bike Groupings'!$B$4),'CBSA Bike Groupings'!$A$5,
IF(I842&gt;'CBSA Bike Groupings'!$B$5,'CBSA Bike Groupings'!$A$6,"")))))</f>
        <v>1</v>
      </c>
      <c r="L842" s="48">
        <f>IF(J842&lt;='CBSA Walk Groupings'!$B$2,'CBSA Walk Groupings'!$A$2,
IF(AND(J842&lt;='CBSA Walk Groupings'!$B$3,J842&gt;'CBSA Walk Groupings'!$B$2),'CBSA Walk Groupings'!$A$3,
IF(AND(J842&lt;='CBSA Walk Groupings'!$B$4,J842&gt;'CBSA Walk Groupings'!$B$3),'CBSA Walk Groupings'!$A$4,
IF(AND(J842&lt;='CBSA Walk Groupings'!$B$5,J842&gt;'CBSA Walk Groupings'!$B$4),'CBSA Walk Groupings'!$A$5,
IF(J842&gt;'CBSA Walk Groupings'!$B$5,'CBSA Walk Groupings'!$A$6,"")))))</f>
        <v>2</v>
      </c>
      <c r="M842" s="72">
        <v>0</v>
      </c>
      <c r="N842" s="72">
        <v>1</v>
      </c>
    </row>
    <row r="843" spans="1:14" x14ac:dyDescent="0.25">
      <c r="A843" t="str">
        <f t="shared" si="13"/>
        <v>Imperial Calcasieu Regional Planning &amp; Development Commission_2014</v>
      </c>
      <c r="B843" t="s">
        <v>304</v>
      </c>
      <c r="C843" s="49" t="s">
        <v>104</v>
      </c>
      <c r="D843">
        <v>2014</v>
      </c>
      <c r="E843" s="45">
        <v>170300.80031271299</v>
      </c>
      <c r="F843" s="50">
        <v>72891.079038312964</v>
      </c>
      <c r="G843" s="46">
        <v>172.999999999979</v>
      </c>
      <c r="H843" s="46">
        <v>945.94275473749701</v>
      </c>
      <c r="I843" s="47">
        <v>0.23734042942216133</v>
      </c>
      <c r="J843" s="47">
        <v>1.2977483214925261</v>
      </c>
      <c r="K843" s="48">
        <f>IF(I843&lt;='CBSA Bike Groupings'!$B$2,'CBSA Bike Groupings'!$A$2,
IF(AND(I843&lt;='CBSA Bike Groupings'!$B$3,I843&gt;'CBSA Bike Groupings'!$B$2),'CBSA Bike Groupings'!$A$3,
IF(AND(I843&lt;='CBSA Bike Groupings'!$B$4,I843&gt;'CBSA Bike Groupings'!$B$3),'CBSA Bike Groupings'!$A$4,
IF(AND(I843&lt;='CBSA Bike Groupings'!$B$5,I843&gt;'CBSA Bike Groupings'!$B$4),'CBSA Bike Groupings'!$A$5,
IF(I843&gt;'CBSA Bike Groupings'!$B$5,'CBSA Bike Groupings'!$A$6,"")))))</f>
        <v>2</v>
      </c>
      <c r="L843" s="48">
        <f>IF(J843&lt;='CBSA Walk Groupings'!$B$2,'CBSA Walk Groupings'!$A$2,
IF(AND(J843&lt;='CBSA Walk Groupings'!$B$3,J843&gt;'CBSA Walk Groupings'!$B$2),'CBSA Walk Groupings'!$A$3,
IF(AND(J843&lt;='CBSA Walk Groupings'!$B$4,J843&gt;'CBSA Walk Groupings'!$B$3),'CBSA Walk Groupings'!$A$4,
IF(AND(J843&lt;='CBSA Walk Groupings'!$B$5,J843&gt;'CBSA Walk Groupings'!$B$4),'CBSA Walk Groupings'!$A$5,
IF(J843&gt;'CBSA Walk Groupings'!$B$5,'CBSA Walk Groupings'!$A$6,"")))))</f>
        <v>1</v>
      </c>
      <c r="M843" s="72">
        <v>0</v>
      </c>
      <c r="N843" s="72">
        <v>2</v>
      </c>
    </row>
    <row r="844" spans="1:14" x14ac:dyDescent="0.25">
      <c r="A844" t="str">
        <f t="shared" si="13"/>
        <v>Imperial Calcasieu Regional Planning &amp; Development Commission_2015</v>
      </c>
      <c r="B844" t="s">
        <v>304</v>
      </c>
      <c r="C844" s="49" t="s">
        <v>104</v>
      </c>
      <c r="D844">
        <v>2015</v>
      </c>
      <c r="E844" s="45">
        <v>170664.63779821125</v>
      </c>
      <c r="F844" s="50">
        <v>74589.086967083902</v>
      </c>
      <c r="G844" s="46">
        <v>244.99999999996399</v>
      </c>
      <c r="H844" s="46">
        <v>1132.2848997705255</v>
      </c>
      <c r="I844" s="47">
        <v>0.32846628100982422</v>
      </c>
      <c r="J844" s="47">
        <v>1.5180302451888192</v>
      </c>
      <c r="K844" s="48">
        <f>IF(I844&lt;='CBSA Bike Groupings'!$B$2,'CBSA Bike Groupings'!$A$2,
IF(AND(I844&lt;='CBSA Bike Groupings'!$B$3,I844&gt;'CBSA Bike Groupings'!$B$2),'CBSA Bike Groupings'!$A$3,
IF(AND(I844&lt;='CBSA Bike Groupings'!$B$4,I844&gt;'CBSA Bike Groupings'!$B$3),'CBSA Bike Groupings'!$A$4,
IF(AND(I844&lt;='CBSA Bike Groupings'!$B$5,I844&gt;'CBSA Bike Groupings'!$B$4),'CBSA Bike Groupings'!$A$5,
IF(I844&gt;'CBSA Bike Groupings'!$B$5,'CBSA Bike Groupings'!$A$6,"")))))</f>
        <v>2</v>
      </c>
      <c r="L844" s="48">
        <f>IF(J844&lt;='CBSA Walk Groupings'!$B$2,'CBSA Walk Groupings'!$A$2,
IF(AND(J844&lt;='CBSA Walk Groupings'!$B$3,J844&gt;'CBSA Walk Groupings'!$B$2),'CBSA Walk Groupings'!$A$3,
IF(AND(J844&lt;='CBSA Walk Groupings'!$B$4,J844&gt;'CBSA Walk Groupings'!$B$3),'CBSA Walk Groupings'!$A$4,
IF(AND(J844&lt;='CBSA Walk Groupings'!$B$5,J844&gt;'CBSA Walk Groupings'!$B$4),'CBSA Walk Groupings'!$A$5,
IF(J844&gt;'CBSA Walk Groupings'!$B$5,'CBSA Walk Groupings'!$A$6,"")))))</f>
        <v>2</v>
      </c>
      <c r="M844" s="72">
        <v>2</v>
      </c>
      <c r="N844" s="72">
        <v>7</v>
      </c>
    </row>
    <row r="845" spans="1:14" x14ac:dyDescent="0.25">
      <c r="A845" t="str">
        <f t="shared" si="13"/>
        <v>Imperial Calcasieu Regional Planning &amp; Development Commission_2016</v>
      </c>
      <c r="B845" t="s">
        <v>304</v>
      </c>
      <c r="C845" s="49" t="s">
        <v>104</v>
      </c>
      <c r="D845">
        <v>2016</v>
      </c>
      <c r="E845" s="45">
        <v>171512.19191156887</v>
      </c>
      <c r="F845" s="50">
        <v>75875.087865651105</v>
      </c>
      <c r="G845" s="46">
        <v>373.00001381228162</v>
      </c>
      <c r="H845" s="46">
        <v>1083.8963583732218</v>
      </c>
      <c r="I845" s="47">
        <v>0.4915974719828165</v>
      </c>
      <c r="J845" s="47">
        <v>1.4285273188644374</v>
      </c>
      <c r="K845" s="48">
        <f>IF(I845&lt;='CBSA Bike Groupings'!$B$2,'CBSA Bike Groupings'!$A$2,
IF(AND(I845&lt;='CBSA Bike Groupings'!$B$3,I845&gt;'CBSA Bike Groupings'!$B$2),'CBSA Bike Groupings'!$A$3,
IF(AND(I845&lt;='CBSA Bike Groupings'!$B$4,I845&gt;'CBSA Bike Groupings'!$B$3),'CBSA Bike Groupings'!$A$4,
IF(AND(I845&lt;='CBSA Bike Groupings'!$B$5,I845&gt;'CBSA Bike Groupings'!$B$4),'CBSA Bike Groupings'!$A$5,
IF(I845&gt;'CBSA Bike Groupings'!$B$5,'CBSA Bike Groupings'!$A$6,"")))))</f>
        <v>3</v>
      </c>
      <c r="L845" s="48">
        <f>IF(J845&lt;='CBSA Walk Groupings'!$B$2,'CBSA Walk Groupings'!$A$2,
IF(AND(J845&lt;='CBSA Walk Groupings'!$B$3,J845&gt;'CBSA Walk Groupings'!$B$2),'CBSA Walk Groupings'!$A$3,
IF(AND(J845&lt;='CBSA Walk Groupings'!$B$4,J845&gt;'CBSA Walk Groupings'!$B$3),'CBSA Walk Groupings'!$A$4,
IF(AND(J845&lt;='CBSA Walk Groupings'!$B$5,J845&gt;'CBSA Walk Groupings'!$B$4),'CBSA Walk Groupings'!$A$5,
IF(J845&gt;'CBSA Walk Groupings'!$B$5,'CBSA Walk Groupings'!$A$6,"")))))</f>
        <v>2</v>
      </c>
      <c r="M845" s="72">
        <v>1</v>
      </c>
      <c r="N845" s="72">
        <v>9</v>
      </c>
    </row>
    <row r="846" spans="1:14" x14ac:dyDescent="0.25">
      <c r="A846" t="str">
        <f t="shared" si="13"/>
        <v>Imperial Calcasieu Regional Planning &amp; Development Commission_2017</v>
      </c>
      <c r="B846" t="s">
        <v>304</v>
      </c>
      <c r="C846" s="49" t="s">
        <v>104</v>
      </c>
      <c r="D846">
        <v>2017</v>
      </c>
      <c r="E846" s="45">
        <v>172825</v>
      </c>
      <c r="F846" s="50">
        <v>77999</v>
      </c>
      <c r="G846" s="46">
        <v>388</v>
      </c>
      <c r="H846" s="46">
        <v>1174</v>
      </c>
      <c r="I846" s="47">
        <f>(G846/$F846)*100</f>
        <v>0.49744227490096027</v>
      </c>
      <c r="J846" s="47">
        <f>(H846/$F846)*100</f>
        <v>1.5051475018910498</v>
      </c>
      <c r="K846" s="48">
        <f>IF(I846&lt;='CBSA Bike Groupings'!$B$2,'CBSA Bike Groupings'!$A$2,
IF(AND(I846&lt;='CBSA Bike Groupings'!$B$3,I846&gt;'CBSA Bike Groupings'!$B$2),'CBSA Bike Groupings'!$A$3,
IF(AND(I846&lt;='CBSA Bike Groupings'!$B$4,I846&gt;'CBSA Bike Groupings'!$B$3),'CBSA Bike Groupings'!$A$4,
IF(AND(I846&lt;='CBSA Bike Groupings'!$B$5,I846&gt;'CBSA Bike Groupings'!$B$4),'CBSA Bike Groupings'!$A$5,
IF(I846&gt;'CBSA Bike Groupings'!$B$5,'CBSA Bike Groupings'!$A$6,"")))))</f>
        <v>3</v>
      </c>
      <c r="L846" s="48">
        <f>IF(J846&lt;='CBSA Walk Groupings'!$B$2,'CBSA Walk Groupings'!$A$2,
IF(AND(J846&lt;='CBSA Walk Groupings'!$B$3,J846&gt;'CBSA Walk Groupings'!$B$2),'CBSA Walk Groupings'!$A$3,
IF(AND(J846&lt;='CBSA Walk Groupings'!$B$4,J846&gt;'CBSA Walk Groupings'!$B$3),'CBSA Walk Groupings'!$A$4,
IF(AND(J846&lt;='CBSA Walk Groupings'!$B$5,J846&gt;'CBSA Walk Groupings'!$B$4),'CBSA Walk Groupings'!$A$5,
IF(J846&gt;'CBSA Walk Groupings'!$B$5,'CBSA Walk Groupings'!$A$6,"")))))</f>
        <v>2</v>
      </c>
      <c r="M846" s="72">
        <v>1</v>
      </c>
      <c r="N846" s="72">
        <v>7</v>
      </c>
    </row>
    <row r="847" spans="1:14" x14ac:dyDescent="0.25">
      <c r="A847" t="str">
        <f t="shared" si="13"/>
        <v>Indian Nations COG_2013</v>
      </c>
      <c r="B847" t="s">
        <v>305</v>
      </c>
      <c r="C847" s="49" t="s">
        <v>119</v>
      </c>
      <c r="D847">
        <v>2013</v>
      </c>
      <c r="E847" s="45">
        <v>787900.81732288236</v>
      </c>
      <c r="F847" s="50">
        <v>369022.03130093985</v>
      </c>
      <c r="G847" s="46">
        <v>824.97359391826581</v>
      </c>
      <c r="H847" s="46">
        <v>4410.825829843463</v>
      </c>
      <c r="I847" s="47">
        <v>0.22355673210348098</v>
      </c>
      <c r="J847" s="47">
        <v>1.1952743889825934</v>
      </c>
      <c r="K847" s="48">
        <f>IF(I847&lt;='CBSA Bike Groupings'!$B$2,'CBSA Bike Groupings'!$A$2,
IF(AND(I847&lt;='CBSA Bike Groupings'!$B$3,I847&gt;'CBSA Bike Groupings'!$B$2),'CBSA Bike Groupings'!$A$3,
IF(AND(I847&lt;='CBSA Bike Groupings'!$B$4,I847&gt;'CBSA Bike Groupings'!$B$3),'CBSA Bike Groupings'!$A$4,
IF(AND(I847&lt;='CBSA Bike Groupings'!$B$5,I847&gt;'CBSA Bike Groupings'!$B$4),'CBSA Bike Groupings'!$A$5,
IF(I847&gt;'CBSA Bike Groupings'!$B$5,'CBSA Bike Groupings'!$A$6,"")))))</f>
        <v>1</v>
      </c>
      <c r="L847" s="48">
        <f>IF(J847&lt;='CBSA Walk Groupings'!$B$2,'CBSA Walk Groupings'!$A$2,
IF(AND(J847&lt;='CBSA Walk Groupings'!$B$3,J847&gt;'CBSA Walk Groupings'!$B$2),'CBSA Walk Groupings'!$A$3,
IF(AND(J847&lt;='CBSA Walk Groupings'!$B$4,J847&gt;'CBSA Walk Groupings'!$B$3),'CBSA Walk Groupings'!$A$4,
IF(AND(J847&lt;='CBSA Walk Groupings'!$B$5,J847&gt;'CBSA Walk Groupings'!$B$4),'CBSA Walk Groupings'!$A$5,
IF(J847&gt;'CBSA Walk Groupings'!$B$5,'CBSA Walk Groupings'!$A$6,"")))))</f>
        <v>1</v>
      </c>
      <c r="M847" s="72">
        <v>0</v>
      </c>
      <c r="N847" s="72">
        <v>14</v>
      </c>
    </row>
    <row r="848" spans="1:14" x14ac:dyDescent="0.25">
      <c r="A848" t="str">
        <f t="shared" si="13"/>
        <v>Indian Nations COG_2014</v>
      </c>
      <c r="B848" t="s">
        <v>305</v>
      </c>
      <c r="C848" s="49" t="s">
        <v>119</v>
      </c>
      <c r="D848">
        <v>2014</v>
      </c>
      <c r="E848" s="45">
        <v>795090.20064639335</v>
      </c>
      <c r="F848" s="50">
        <v>372911.75768413331</v>
      </c>
      <c r="G848" s="46">
        <v>832.97509485261673</v>
      </c>
      <c r="H848" s="46">
        <v>4495.1480134893327</v>
      </c>
      <c r="I848" s="47">
        <v>0.22337056359541496</v>
      </c>
      <c r="J848" s="47">
        <v>1.2054186870924164</v>
      </c>
      <c r="K848" s="48">
        <f>IF(I848&lt;='CBSA Bike Groupings'!$B$2,'CBSA Bike Groupings'!$A$2,
IF(AND(I848&lt;='CBSA Bike Groupings'!$B$3,I848&gt;'CBSA Bike Groupings'!$B$2),'CBSA Bike Groupings'!$A$3,
IF(AND(I848&lt;='CBSA Bike Groupings'!$B$4,I848&gt;'CBSA Bike Groupings'!$B$3),'CBSA Bike Groupings'!$A$4,
IF(AND(I848&lt;='CBSA Bike Groupings'!$B$5,I848&gt;'CBSA Bike Groupings'!$B$4),'CBSA Bike Groupings'!$A$5,
IF(I848&gt;'CBSA Bike Groupings'!$B$5,'CBSA Bike Groupings'!$A$6,"")))))</f>
        <v>1</v>
      </c>
      <c r="L848" s="48">
        <f>IF(J848&lt;='CBSA Walk Groupings'!$B$2,'CBSA Walk Groupings'!$A$2,
IF(AND(J848&lt;='CBSA Walk Groupings'!$B$3,J848&gt;'CBSA Walk Groupings'!$B$2),'CBSA Walk Groupings'!$A$3,
IF(AND(J848&lt;='CBSA Walk Groupings'!$B$4,J848&gt;'CBSA Walk Groupings'!$B$3),'CBSA Walk Groupings'!$A$4,
IF(AND(J848&lt;='CBSA Walk Groupings'!$B$5,J848&gt;'CBSA Walk Groupings'!$B$4),'CBSA Walk Groupings'!$A$5,
IF(J848&gt;'CBSA Walk Groupings'!$B$5,'CBSA Walk Groupings'!$A$6,"")))))</f>
        <v>1</v>
      </c>
      <c r="M848" s="72">
        <v>1</v>
      </c>
      <c r="N848" s="72">
        <v>12</v>
      </c>
    </row>
    <row r="849" spans="1:14" x14ac:dyDescent="0.25">
      <c r="A849" t="str">
        <f t="shared" si="13"/>
        <v>Indian Nations COG_2015</v>
      </c>
      <c r="B849" t="s">
        <v>305</v>
      </c>
      <c r="C849" s="49" t="s">
        <v>119</v>
      </c>
      <c r="D849">
        <v>2015</v>
      </c>
      <c r="E849" s="45">
        <v>804087.62496612058</v>
      </c>
      <c r="F849" s="50">
        <v>379861.25537009281</v>
      </c>
      <c r="G849" s="46">
        <v>828.96977233580128</v>
      </c>
      <c r="H849" s="46">
        <v>4509.2112900681614</v>
      </c>
      <c r="I849" s="47">
        <v>0.21822961952993841</v>
      </c>
      <c r="J849" s="47">
        <v>1.1870679692444306</v>
      </c>
      <c r="K849" s="48">
        <f>IF(I849&lt;='CBSA Bike Groupings'!$B$2,'CBSA Bike Groupings'!$A$2,
IF(AND(I849&lt;='CBSA Bike Groupings'!$B$3,I849&gt;'CBSA Bike Groupings'!$B$2),'CBSA Bike Groupings'!$A$3,
IF(AND(I849&lt;='CBSA Bike Groupings'!$B$4,I849&gt;'CBSA Bike Groupings'!$B$3),'CBSA Bike Groupings'!$A$4,
IF(AND(I849&lt;='CBSA Bike Groupings'!$B$5,I849&gt;'CBSA Bike Groupings'!$B$4),'CBSA Bike Groupings'!$A$5,
IF(I849&gt;'CBSA Bike Groupings'!$B$5,'CBSA Bike Groupings'!$A$6,"")))))</f>
        <v>1</v>
      </c>
      <c r="L849" s="48">
        <f>IF(J849&lt;='CBSA Walk Groupings'!$B$2,'CBSA Walk Groupings'!$A$2,
IF(AND(J849&lt;='CBSA Walk Groupings'!$B$3,J849&gt;'CBSA Walk Groupings'!$B$2),'CBSA Walk Groupings'!$A$3,
IF(AND(J849&lt;='CBSA Walk Groupings'!$B$4,J849&gt;'CBSA Walk Groupings'!$B$3),'CBSA Walk Groupings'!$A$4,
IF(AND(J849&lt;='CBSA Walk Groupings'!$B$5,J849&gt;'CBSA Walk Groupings'!$B$4),'CBSA Walk Groupings'!$A$5,
IF(J849&gt;'CBSA Walk Groupings'!$B$5,'CBSA Walk Groupings'!$A$6,"")))))</f>
        <v>1</v>
      </c>
      <c r="M849" s="72">
        <v>0</v>
      </c>
      <c r="N849" s="72">
        <v>21</v>
      </c>
    </row>
    <row r="850" spans="1:14" x14ac:dyDescent="0.25">
      <c r="A850" t="str">
        <f t="shared" si="13"/>
        <v>Indian Nations COG_2016</v>
      </c>
      <c r="B850" t="s">
        <v>305</v>
      </c>
      <c r="C850" s="49" t="s">
        <v>119</v>
      </c>
      <c r="D850">
        <v>2016</v>
      </c>
      <c r="E850" s="45">
        <v>812122.01099522773</v>
      </c>
      <c r="F850" s="50">
        <v>384572.50367968844</v>
      </c>
      <c r="G850" s="46">
        <v>776.00749801369352</v>
      </c>
      <c r="H850" s="46">
        <v>4568.0375385986672</v>
      </c>
      <c r="I850" s="47">
        <v>0.20178444651883704</v>
      </c>
      <c r="J850" s="47">
        <v>1.1878221908458122</v>
      </c>
      <c r="K850" s="48">
        <f>IF(I850&lt;='CBSA Bike Groupings'!$B$2,'CBSA Bike Groupings'!$A$2,
IF(AND(I850&lt;='CBSA Bike Groupings'!$B$3,I850&gt;'CBSA Bike Groupings'!$B$2),'CBSA Bike Groupings'!$A$3,
IF(AND(I850&lt;='CBSA Bike Groupings'!$B$4,I850&gt;'CBSA Bike Groupings'!$B$3),'CBSA Bike Groupings'!$A$4,
IF(AND(I850&lt;='CBSA Bike Groupings'!$B$5,I850&gt;'CBSA Bike Groupings'!$B$4),'CBSA Bike Groupings'!$A$5,
IF(I850&gt;'CBSA Bike Groupings'!$B$5,'CBSA Bike Groupings'!$A$6,"")))))</f>
        <v>1</v>
      </c>
      <c r="L850" s="48">
        <f>IF(J850&lt;='CBSA Walk Groupings'!$B$2,'CBSA Walk Groupings'!$A$2,
IF(AND(J850&lt;='CBSA Walk Groupings'!$B$3,J850&gt;'CBSA Walk Groupings'!$B$2),'CBSA Walk Groupings'!$A$3,
IF(AND(J850&lt;='CBSA Walk Groupings'!$B$4,J850&gt;'CBSA Walk Groupings'!$B$3),'CBSA Walk Groupings'!$A$4,
IF(AND(J850&lt;='CBSA Walk Groupings'!$B$5,J850&gt;'CBSA Walk Groupings'!$B$4),'CBSA Walk Groupings'!$A$5,
IF(J850&gt;'CBSA Walk Groupings'!$B$5,'CBSA Walk Groupings'!$A$6,"")))))</f>
        <v>1</v>
      </c>
      <c r="M850" s="72">
        <v>0</v>
      </c>
      <c r="N850" s="72">
        <v>18</v>
      </c>
    </row>
    <row r="851" spans="1:14" x14ac:dyDescent="0.25">
      <c r="A851" t="str">
        <f t="shared" si="13"/>
        <v>Indian Nations COG_2017</v>
      </c>
      <c r="B851" t="s">
        <v>305</v>
      </c>
      <c r="C851" s="49" t="s">
        <v>119</v>
      </c>
      <c r="D851">
        <v>2017</v>
      </c>
      <c r="E851" s="45">
        <v>820735</v>
      </c>
      <c r="F851" s="50">
        <v>390256</v>
      </c>
      <c r="G851" s="46">
        <v>724</v>
      </c>
      <c r="H851" s="46">
        <v>4579</v>
      </c>
      <c r="I851" s="47">
        <f>(G851/$F851)*100</f>
        <v>0.185519248903284</v>
      </c>
      <c r="J851" s="47">
        <f>(H851/$F851)*100</f>
        <v>1.1733323766963224</v>
      </c>
      <c r="K851" s="48">
        <f>IF(I851&lt;='CBSA Bike Groupings'!$B$2,'CBSA Bike Groupings'!$A$2,
IF(AND(I851&lt;='CBSA Bike Groupings'!$B$3,I851&gt;'CBSA Bike Groupings'!$B$2),'CBSA Bike Groupings'!$A$3,
IF(AND(I851&lt;='CBSA Bike Groupings'!$B$4,I851&gt;'CBSA Bike Groupings'!$B$3),'CBSA Bike Groupings'!$A$4,
IF(AND(I851&lt;='CBSA Bike Groupings'!$B$5,I851&gt;'CBSA Bike Groupings'!$B$4),'CBSA Bike Groupings'!$A$5,
IF(I851&gt;'CBSA Bike Groupings'!$B$5,'CBSA Bike Groupings'!$A$6,"")))))</f>
        <v>1</v>
      </c>
      <c r="L851" s="48">
        <f>IF(J851&lt;='CBSA Walk Groupings'!$B$2,'CBSA Walk Groupings'!$A$2,
IF(AND(J851&lt;='CBSA Walk Groupings'!$B$3,J851&gt;'CBSA Walk Groupings'!$B$2),'CBSA Walk Groupings'!$A$3,
IF(AND(J851&lt;='CBSA Walk Groupings'!$B$4,J851&gt;'CBSA Walk Groupings'!$B$3),'CBSA Walk Groupings'!$A$4,
IF(AND(J851&lt;='CBSA Walk Groupings'!$B$5,J851&gt;'CBSA Walk Groupings'!$B$4),'CBSA Walk Groupings'!$A$5,
IF(J851&gt;'CBSA Walk Groupings'!$B$5,'CBSA Walk Groupings'!$A$6,"")))))</f>
        <v>1</v>
      </c>
      <c r="M851" s="72">
        <v>1</v>
      </c>
      <c r="N851" s="72">
        <v>14</v>
      </c>
    </row>
    <row r="852" spans="1:14" x14ac:dyDescent="0.25">
      <c r="A852" t="str">
        <f t="shared" si="13"/>
        <v>Indian River County MPO_2013</v>
      </c>
      <c r="B852" t="s">
        <v>306</v>
      </c>
      <c r="C852" s="49" t="s">
        <v>136</v>
      </c>
      <c r="D852">
        <v>2013</v>
      </c>
      <c r="E852" s="45">
        <v>122008.97474135501</v>
      </c>
      <c r="F852" s="50">
        <v>43674.192653846796</v>
      </c>
      <c r="G852" s="46">
        <v>180.83483265542591</v>
      </c>
      <c r="H852" s="46">
        <v>437.87568271705032</v>
      </c>
      <c r="I852" s="47">
        <v>0.41405420837126361</v>
      </c>
      <c r="J852" s="47">
        <v>1.0025959407826226</v>
      </c>
      <c r="K852" s="48">
        <f>IF(I852&lt;='CBSA Bike Groupings'!$B$2,'CBSA Bike Groupings'!$A$2,
IF(AND(I852&lt;='CBSA Bike Groupings'!$B$3,I852&gt;'CBSA Bike Groupings'!$B$2),'CBSA Bike Groupings'!$A$3,
IF(AND(I852&lt;='CBSA Bike Groupings'!$B$4,I852&gt;'CBSA Bike Groupings'!$B$3),'CBSA Bike Groupings'!$A$4,
IF(AND(I852&lt;='CBSA Bike Groupings'!$B$5,I852&gt;'CBSA Bike Groupings'!$B$4),'CBSA Bike Groupings'!$A$5,
IF(I852&gt;'CBSA Bike Groupings'!$B$5,'CBSA Bike Groupings'!$A$6,"")))))</f>
        <v>3</v>
      </c>
      <c r="L852" s="48">
        <f>IF(J852&lt;='CBSA Walk Groupings'!$B$2,'CBSA Walk Groupings'!$A$2,
IF(AND(J852&lt;='CBSA Walk Groupings'!$B$3,J852&gt;'CBSA Walk Groupings'!$B$2),'CBSA Walk Groupings'!$A$3,
IF(AND(J852&lt;='CBSA Walk Groupings'!$B$4,J852&gt;'CBSA Walk Groupings'!$B$3),'CBSA Walk Groupings'!$A$4,
IF(AND(J852&lt;='CBSA Walk Groupings'!$B$5,J852&gt;'CBSA Walk Groupings'!$B$4),'CBSA Walk Groupings'!$A$5,
IF(J852&gt;'CBSA Walk Groupings'!$B$5,'CBSA Walk Groupings'!$A$6,"")))))</f>
        <v>1</v>
      </c>
      <c r="M852" s="72">
        <v>1</v>
      </c>
      <c r="N852" s="72">
        <v>4</v>
      </c>
    </row>
    <row r="853" spans="1:14" x14ac:dyDescent="0.25">
      <c r="A853" t="str">
        <f t="shared" si="13"/>
        <v>Indian River County MPO_2014</v>
      </c>
      <c r="B853" t="s">
        <v>306</v>
      </c>
      <c r="C853" s="49" t="s">
        <v>136</v>
      </c>
      <c r="D853">
        <v>2014</v>
      </c>
      <c r="E853" s="45">
        <v>123806.03282861593</v>
      </c>
      <c r="F853" s="50">
        <v>44384.143273701171</v>
      </c>
      <c r="G853" s="46">
        <v>238.27110207570198</v>
      </c>
      <c r="H853" s="46">
        <v>546.50270130226022</v>
      </c>
      <c r="I853" s="47">
        <v>0.53683834924191076</v>
      </c>
      <c r="J853" s="47">
        <v>1.2313016789175655</v>
      </c>
      <c r="K853" s="48">
        <f>IF(I853&lt;='CBSA Bike Groupings'!$B$2,'CBSA Bike Groupings'!$A$2,
IF(AND(I853&lt;='CBSA Bike Groupings'!$B$3,I853&gt;'CBSA Bike Groupings'!$B$2),'CBSA Bike Groupings'!$A$3,
IF(AND(I853&lt;='CBSA Bike Groupings'!$B$4,I853&gt;'CBSA Bike Groupings'!$B$3),'CBSA Bike Groupings'!$A$4,
IF(AND(I853&lt;='CBSA Bike Groupings'!$B$5,I853&gt;'CBSA Bike Groupings'!$B$4),'CBSA Bike Groupings'!$A$5,
IF(I853&gt;'CBSA Bike Groupings'!$B$5,'CBSA Bike Groupings'!$A$6,"")))))</f>
        <v>3</v>
      </c>
      <c r="L853" s="48">
        <f>IF(J853&lt;='CBSA Walk Groupings'!$B$2,'CBSA Walk Groupings'!$A$2,
IF(AND(J853&lt;='CBSA Walk Groupings'!$B$3,J853&gt;'CBSA Walk Groupings'!$B$2),'CBSA Walk Groupings'!$A$3,
IF(AND(J853&lt;='CBSA Walk Groupings'!$B$4,J853&gt;'CBSA Walk Groupings'!$B$3),'CBSA Walk Groupings'!$A$4,
IF(AND(J853&lt;='CBSA Walk Groupings'!$B$5,J853&gt;'CBSA Walk Groupings'!$B$4),'CBSA Walk Groupings'!$A$5,
IF(J853&gt;'CBSA Walk Groupings'!$B$5,'CBSA Walk Groupings'!$A$6,"")))))</f>
        <v>1</v>
      </c>
      <c r="M853" s="72">
        <v>1</v>
      </c>
      <c r="N853" s="72">
        <v>2</v>
      </c>
    </row>
    <row r="854" spans="1:14" x14ac:dyDescent="0.25">
      <c r="A854" t="str">
        <f t="shared" si="13"/>
        <v>Indian River County MPO_2015</v>
      </c>
      <c r="B854" t="s">
        <v>306</v>
      </c>
      <c r="C854" s="49" t="s">
        <v>136</v>
      </c>
      <c r="D854">
        <v>2015</v>
      </c>
      <c r="E854" s="45">
        <v>125487.75275543622</v>
      </c>
      <c r="F854" s="50">
        <v>44800.458297990801</v>
      </c>
      <c r="G854" s="46">
        <v>195.06547195068703</v>
      </c>
      <c r="H854" s="46">
        <v>483.74270423543317</v>
      </c>
      <c r="I854" s="47">
        <v>0.43540954570867701</v>
      </c>
      <c r="J854" s="47">
        <v>1.0797717760336571</v>
      </c>
      <c r="K854" s="48">
        <f>IF(I854&lt;='CBSA Bike Groupings'!$B$2,'CBSA Bike Groupings'!$A$2,
IF(AND(I854&lt;='CBSA Bike Groupings'!$B$3,I854&gt;'CBSA Bike Groupings'!$B$2),'CBSA Bike Groupings'!$A$3,
IF(AND(I854&lt;='CBSA Bike Groupings'!$B$4,I854&gt;'CBSA Bike Groupings'!$B$3),'CBSA Bike Groupings'!$A$4,
IF(AND(I854&lt;='CBSA Bike Groupings'!$B$5,I854&gt;'CBSA Bike Groupings'!$B$4),'CBSA Bike Groupings'!$A$5,
IF(I854&gt;'CBSA Bike Groupings'!$B$5,'CBSA Bike Groupings'!$A$6,"")))))</f>
        <v>3</v>
      </c>
      <c r="L854" s="48">
        <f>IF(J854&lt;='CBSA Walk Groupings'!$B$2,'CBSA Walk Groupings'!$A$2,
IF(AND(J854&lt;='CBSA Walk Groupings'!$B$3,J854&gt;'CBSA Walk Groupings'!$B$2),'CBSA Walk Groupings'!$A$3,
IF(AND(J854&lt;='CBSA Walk Groupings'!$B$4,J854&gt;'CBSA Walk Groupings'!$B$3),'CBSA Walk Groupings'!$A$4,
IF(AND(J854&lt;='CBSA Walk Groupings'!$B$5,J854&gt;'CBSA Walk Groupings'!$B$4),'CBSA Walk Groupings'!$A$5,
IF(J854&gt;'CBSA Walk Groupings'!$B$5,'CBSA Walk Groupings'!$A$6,"")))))</f>
        <v>1</v>
      </c>
      <c r="M854" s="72">
        <v>1</v>
      </c>
      <c r="N854" s="72">
        <v>2</v>
      </c>
    </row>
    <row r="855" spans="1:14" x14ac:dyDescent="0.25">
      <c r="A855" t="str">
        <f t="shared" si="13"/>
        <v>Indian River County MPO_2016</v>
      </c>
      <c r="B855" t="s">
        <v>306</v>
      </c>
      <c r="C855" s="49" t="s">
        <v>136</v>
      </c>
      <c r="D855">
        <v>2016</v>
      </c>
      <c r="E855" s="45">
        <v>127907.54008670714</v>
      </c>
      <c r="F855" s="50">
        <v>45566.084452154711</v>
      </c>
      <c r="G855" s="46">
        <v>150.69598612064101</v>
      </c>
      <c r="H855" s="46">
        <v>397.65777826289445</v>
      </c>
      <c r="I855" s="47">
        <v>0.33071963047181457</v>
      </c>
      <c r="J855" s="47">
        <v>0.8727056165654149</v>
      </c>
      <c r="K855" s="48">
        <f>IF(I855&lt;='CBSA Bike Groupings'!$B$2,'CBSA Bike Groupings'!$A$2,
IF(AND(I855&lt;='CBSA Bike Groupings'!$B$3,I855&gt;'CBSA Bike Groupings'!$B$2),'CBSA Bike Groupings'!$A$3,
IF(AND(I855&lt;='CBSA Bike Groupings'!$B$4,I855&gt;'CBSA Bike Groupings'!$B$3),'CBSA Bike Groupings'!$A$4,
IF(AND(I855&lt;='CBSA Bike Groupings'!$B$5,I855&gt;'CBSA Bike Groupings'!$B$4),'CBSA Bike Groupings'!$A$5,
IF(I855&gt;'CBSA Bike Groupings'!$B$5,'CBSA Bike Groupings'!$A$6,"")))))</f>
        <v>2</v>
      </c>
      <c r="L855" s="48">
        <f>IF(J855&lt;='CBSA Walk Groupings'!$B$2,'CBSA Walk Groupings'!$A$2,
IF(AND(J855&lt;='CBSA Walk Groupings'!$B$3,J855&gt;'CBSA Walk Groupings'!$B$2),'CBSA Walk Groupings'!$A$3,
IF(AND(J855&lt;='CBSA Walk Groupings'!$B$4,J855&gt;'CBSA Walk Groupings'!$B$3),'CBSA Walk Groupings'!$A$4,
IF(AND(J855&lt;='CBSA Walk Groupings'!$B$5,J855&gt;'CBSA Walk Groupings'!$B$4),'CBSA Walk Groupings'!$A$5,
IF(J855&gt;'CBSA Walk Groupings'!$B$5,'CBSA Walk Groupings'!$A$6,"")))))</f>
        <v>1</v>
      </c>
      <c r="M855" s="72">
        <v>0</v>
      </c>
      <c r="N855" s="72">
        <v>5</v>
      </c>
    </row>
    <row r="856" spans="1:14" x14ac:dyDescent="0.25">
      <c r="A856" t="str">
        <f t="shared" si="13"/>
        <v>Indian River County MPO_2017</v>
      </c>
      <c r="B856" t="s">
        <v>306</v>
      </c>
      <c r="C856" s="49" t="s">
        <v>136</v>
      </c>
      <c r="D856">
        <v>2017</v>
      </c>
      <c r="E856" s="45">
        <v>129841</v>
      </c>
      <c r="F856" s="50">
        <v>47667</v>
      </c>
      <c r="G856" s="46">
        <v>192</v>
      </c>
      <c r="H856" s="46">
        <v>406</v>
      </c>
      <c r="I856" s="47">
        <f>(G856/$F856)*100</f>
        <v>0.40279438605324441</v>
      </c>
      <c r="J856" s="47">
        <f>(H856/$F856)*100</f>
        <v>0.85174229550842306</v>
      </c>
      <c r="K856" s="48">
        <f>IF(I856&lt;='CBSA Bike Groupings'!$B$2,'CBSA Bike Groupings'!$A$2,
IF(AND(I856&lt;='CBSA Bike Groupings'!$B$3,I856&gt;'CBSA Bike Groupings'!$B$2),'CBSA Bike Groupings'!$A$3,
IF(AND(I856&lt;='CBSA Bike Groupings'!$B$4,I856&gt;'CBSA Bike Groupings'!$B$3),'CBSA Bike Groupings'!$A$4,
IF(AND(I856&lt;='CBSA Bike Groupings'!$B$5,I856&gt;'CBSA Bike Groupings'!$B$4),'CBSA Bike Groupings'!$A$5,
IF(I856&gt;'CBSA Bike Groupings'!$B$5,'CBSA Bike Groupings'!$A$6,"")))))</f>
        <v>3</v>
      </c>
      <c r="L856" s="48">
        <f>IF(J856&lt;='CBSA Walk Groupings'!$B$2,'CBSA Walk Groupings'!$A$2,
IF(AND(J856&lt;='CBSA Walk Groupings'!$B$3,J856&gt;'CBSA Walk Groupings'!$B$2),'CBSA Walk Groupings'!$A$3,
IF(AND(J856&lt;='CBSA Walk Groupings'!$B$4,J856&gt;'CBSA Walk Groupings'!$B$3),'CBSA Walk Groupings'!$A$4,
IF(AND(J856&lt;='CBSA Walk Groupings'!$B$5,J856&gt;'CBSA Walk Groupings'!$B$4),'CBSA Walk Groupings'!$A$5,
IF(J856&gt;'CBSA Walk Groupings'!$B$5,'CBSA Walk Groupings'!$A$6,"")))))</f>
        <v>1</v>
      </c>
      <c r="M856" s="72">
        <v>1</v>
      </c>
      <c r="N856" s="72">
        <v>5</v>
      </c>
    </row>
    <row r="857" spans="1:14" x14ac:dyDescent="0.25">
      <c r="A857" t="str">
        <f t="shared" si="13"/>
        <v>Indianapolis MPO_2013</v>
      </c>
      <c r="B857" t="s">
        <v>307</v>
      </c>
      <c r="C857" s="49" t="s">
        <v>117</v>
      </c>
      <c r="D857">
        <v>2013</v>
      </c>
      <c r="E857" s="45">
        <v>1559944.9312947744</v>
      </c>
      <c r="F857" s="50">
        <v>734325.33499016368</v>
      </c>
      <c r="G857" s="46">
        <v>2345.1345414133411</v>
      </c>
      <c r="H857" s="46">
        <v>10757.16278565985</v>
      </c>
      <c r="I857" s="47">
        <v>0.31935906738731196</v>
      </c>
      <c r="J857" s="47">
        <v>1.4649042152146285</v>
      </c>
      <c r="K857" s="48">
        <f>IF(I857&lt;='CBSA Bike Groupings'!$B$2,'CBSA Bike Groupings'!$A$2,
IF(AND(I857&lt;='CBSA Bike Groupings'!$B$3,I857&gt;'CBSA Bike Groupings'!$B$2),'CBSA Bike Groupings'!$A$3,
IF(AND(I857&lt;='CBSA Bike Groupings'!$B$4,I857&gt;'CBSA Bike Groupings'!$B$3),'CBSA Bike Groupings'!$A$4,
IF(AND(I857&lt;='CBSA Bike Groupings'!$B$5,I857&gt;'CBSA Bike Groupings'!$B$4),'CBSA Bike Groupings'!$A$5,
IF(I857&gt;'CBSA Bike Groupings'!$B$5,'CBSA Bike Groupings'!$A$6,"")))))</f>
        <v>2</v>
      </c>
      <c r="L857" s="48">
        <f>IF(J857&lt;='CBSA Walk Groupings'!$B$2,'CBSA Walk Groupings'!$A$2,
IF(AND(J857&lt;='CBSA Walk Groupings'!$B$3,J857&gt;'CBSA Walk Groupings'!$B$2),'CBSA Walk Groupings'!$A$3,
IF(AND(J857&lt;='CBSA Walk Groupings'!$B$4,J857&gt;'CBSA Walk Groupings'!$B$3),'CBSA Walk Groupings'!$A$4,
IF(AND(J857&lt;='CBSA Walk Groupings'!$B$5,J857&gt;'CBSA Walk Groupings'!$B$4),'CBSA Walk Groupings'!$A$5,
IF(J857&gt;'CBSA Walk Groupings'!$B$5,'CBSA Walk Groupings'!$A$6,"")))))</f>
        <v>2</v>
      </c>
      <c r="M857" s="72">
        <v>1</v>
      </c>
      <c r="N857" s="72">
        <v>28</v>
      </c>
    </row>
    <row r="858" spans="1:14" x14ac:dyDescent="0.25">
      <c r="A858" t="str">
        <f t="shared" si="13"/>
        <v>Indianapolis MPO_2014</v>
      </c>
      <c r="B858" t="s">
        <v>307</v>
      </c>
      <c r="C858" s="49" t="s">
        <v>117</v>
      </c>
      <c r="D858">
        <v>2014</v>
      </c>
      <c r="E858" s="45">
        <v>1578678.3410774239</v>
      </c>
      <c r="F858" s="50">
        <v>746024.38314180472</v>
      </c>
      <c r="G858" s="46">
        <v>2345.8333991835807</v>
      </c>
      <c r="H858" s="46">
        <v>10831.36740558991</v>
      </c>
      <c r="I858" s="47">
        <v>0.31444460156976978</v>
      </c>
      <c r="J858" s="47">
        <v>1.4518784707779555</v>
      </c>
      <c r="K858" s="48">
        <f>IF(I858&lt;='CBSA Bike Groupings'!$B$2,'CBSA Bike Groupings'!$A$2,
IF(AND(I858&lt;='CBSA Bike Groupings'!$B$3,I858&gt;'CBSA Bike Groupings'!$B$2),'CBSA Bike Groupings'!$A$3,
IF(AND(I858&lt;='CBSA Bike Groupings'!$B$4,I858&gt;'CBSA Bike Groupings'!$B$3),'CBSA Bike Groupings'!$A$4,
IF(AND(I858&lt;='CBSA Bike Groupings'!$B$5,I858&gt;'CBSA Bike Groupings'!$B$4),'CBSA Bike Groupings'!$A$5,
IF(I858&gt;'CBSA Bike Groupings'!$B$5,'CBSA Bike Groupings'!$A$6,"")))))</f>
        <v>2</v>
      </c>
      <c r="L858" s="48">
        <f>IF(J858&lt;='CBSA Walk Groupings'!$B$2,'CBSA Walk Groupings'!$A$2,
IF(AND(J858&lt;='CBSA Walk Groupings'!$B$3,J858&gt;'CBSA Walk Groupings'!$B$2),'CBSA Walk Groupings'!$A$3,
IF(AND(J858&lt;='CBSA Walk Groupings'!$B$4,J858&gt;'CBSA Walk Groupings'!$B$3),'CBSA Walk Groupings'!$A$4,
IF(AND(J858&lt;='CBSA Walk Groupings'!$B$5,J858&gt;'CBSA Walk Groupings'!$B$4),'CBSA Walk Groupings'!$A$5,
IF(J858&gt;'CBSA Walk Groupings'!$B$5,'CBSA Walk Groupings'!$A$6,"")))))</f>
        <v>2</v>
      </c>
      <c r="M858" s="72">
        <v>1</v>
      </c>
      <c r="N858" s="72">
        <v>21</v>
      </c>
    </row>
    <row r="859" spans="1:14" x14ac:dyDescent="0.25">
      <c r="A859" t="str">
        <f t="shared" si="13"/>
        <v>Indianapolis MPO_2015</v>
      </c>
      <c r="B859" t="s">
        <v>307</v>
      </c>
      <c r="C859" s="49" t="s">
        <v>117</v>
      </c>
      <c r="D859">
        <v>2015</v>
      </c>
      <c r="E859" s="45">
        <v>1598118.780940589</v>
      </c>
      <c r="F859" s="50">
        <v>764549.89108222094</v>
      </c>
      <c r="G859" s="46">
        <v>2535.9073381196304</v>
      </c>
      <c r="H859" s="46">
        <v>10971.648289240715</v>
      </c>
      <c r="I859" s="47">
        <v>0.33168631212935645</v>
      </c>
      <c r="J859" s="47">
        <v>1.4350467402081946</v>
      </c>
      <c r="K859" s="48">
        <f>IF(I859&lt;='CBSA Bike Groupings'!$B$2,'CBSA Bike Groupings'!$A$2,
IF(AND(I859&lt;='CBSA Bike Groupings'!$B$3,I859&gt;'CBSA Bike Groupings'!$B$2),'CBSA Bike Groupings'!$A$3,
IF(AND(I859&lt;='CBSA Bike Groupings'!$B$4,I859&gt;'CBSA Bike Groupings'!$B$3),'CBSA Bike Groupings'!$A$4,
IF(AND(I859&lt;='CBSA Bike Groupings'!$B$5,I859&gt;'CBSA Bike Groupings'!$B$4),'CBSA Bike Groupings'!$A$5,
IF(I859&gt;'CBSA Bike Groupings'!$B$5,'CBSA Bike Groupings'!$A$6,"")))))</f>
        <v>2</v>
      </c>
      <c r="L859" s="48">
        <f>IF(J859&lt;='CBSA Walk Groupings'!$B$2,'CBSA Walk Groupings'!$A$2,
IF(AND(J859&lt;='CBSA Walk Groupings'!$B$3,J859&gt;'CBSA Walk Groupings'!$B$2),'CBSA Walk Groupings'!$A$3,
IF(AND(J859&lt;='CBSA Walk Groupings'!$B$4,J859&gt;'CBSA Walk Groupings'!$B$3),'CBSA Walk Groupings'!$A$4,
IF(AND(J859&lt;='CBSA Walk Groupings'!$B$5,J859&gt;'CBSA Walk Groupings'!$B$4),'CBSA Walk Groupings'!$A$5,
IF(J859&gt;'CBSA Walk Groupings'!$B$5,'CBSA Walk Groupings'!$A$6,"")))))</f>
        <v>2</v>
      </c>
      <c r="M859" s="72">
        <v>3</v>
      </c>
      <c r="N859" s="72">
        <v>36</v>
      </c>
    </row>
    <row r="860" spans="1:14" x14ac:dyDescent="0.25">
      <c r="A860" t="str">
        <f t="shared" si="13"/>
        <v>Indianapolis MPO_2016</v>
      </c>
      <c r="B860" t="s">
        <v>307</v>
      </c>
      <c r="C860" s="49" t="s">
        <v>117</v>
      </c>
      <c r="D860">
        <v>2016</v>
      </c>
      <c r="E860" s="45">
        <v>1615612.9260611902</v>
      </c>
      <c r="F860" s="50">
        <v>783050.13272661716</v>
      </c>
      <c r="G860" s="46">
        <v>2474.3858826630708</v>
      </c>
      <c r="H860" s="46">
        <v>10968.484834552468</v>
      </c>
      <c r="I860" s="47">
        <v>0.31599329075485161</v>
      </c>
      <c r="J860" s="47">
        <v>1.4007385193026773</v>
      </c>
      <c r="K860" s="48">
        <f>IF(I860&lt;='CBSA Bike Groupings'!$B$2,'CBSA Bike Groupings'!$A$2,
IF(AND(I860&lt;='CBSA Bike Groupings'!$B$3,I860&gt;'CBSA Bike Groupings'!$B$2),'CBSA Bike Groupings'!$A$3,
IF(AND(I860&lt;='CBSA Bike Groupings'!$B$4,I860&gt;'CBSA Bike Groupings'!$B$3),'CBSA Bike Groupings'!$A$4,
IF(AND(I860&lt;='CBSA Bike Groupings'!$B$5,I860&gt;'CBSA Bike Groupings'!$B$4),'CBSA Bike Groupings'!$A$5,
IF(I860&gt;'CBSA Bike Groupings'!$B$5,'CBSA Bike Groupings'!$A$6,"")))))</f>
        <v>2</v>
      </c>
      <c r="L860" s="48">
        <f>IF(J860&lt;='CBSA Walk Groupings'!$B$2,'CBSA Walk Groupings'!$A$2,
IF(AND(J860&lt;='CBSA Walk Groupings'!$B$3,J860&gt;'CBSA Walk Groupings'!$B$2),'CBSA Walk Groupings'!$A$3,
IF(AND(J860&lt;='CBSA Walk Groupings'!$B$4,J860&gt;'CBSA Walk Groupings'!$B$3),'CBSA Walk Groupings'!$A$4,
IF(AND(J860&lt;='CBSA Walk Groupings'!$B$5,J860&gt;'CBSA Walk Groupings'!$B$4),'CBSA Walk Groupings'!$A$5,
IF(J860&gt;'CBSA Walk Groupings'!$B$5,'CBSA Walk Groupings'!$A$6,"")))))</f>
        <v>2</v>
      </c>
      <c r="M860" s="72">
        <v>9</v>
      </c>
      <c r="N860" s="72">
        <v>27</v>
      </c>
    </row>
    <row r="861" spans="1:14" x14ac:dyDescent="0.25">
      <c r="A861" t="str">
        <f t="shared" si="13"/>
        <v>Indianapolis MPO_2017</v>
      </c>
      <c r="B861" t="s">
        <v>307</v>
      </c>
      <c r="C861" s="49" t="s">
        <v>117</v>
      </c>
      <c r="D861">
        <v>2017</v>
      </c>
      <c r="E861" s="45">
        <v>1635928</v>
      </c>
      <c r="F861" s="50">
        <v>800033</v>
      </c>
      <c r="G861" s="46">
        <v>2433</v>
      </c>
      <c r="H861" s="46">
        <v>11080</v>
      </c>
      <c r="I861" s="47">
        <f>(G861/$F861)*100</f>
        <v>0.30411245536121634</v>
      </c>
      <c r="J861" s="47">
        <f>(H861/$F861)*100</f>
        <v>1.3849428711065668</v>
      </c>
      <c r="K861" s="48">
        <f>IF(I861&lt;='CBSA Bike Groupings'!$B$2,'CBSA Bike Groupings'!$A$2,
IF(AND(I861&lt;='CBSA Bike Groupings'!$B$3,I861&gt;'CBSA Bike Groupings'!$B$2),'CBSA Bike Groupings'!$A$3,
IF(AND(I861&lt;='CBSA Bike Groupings'!$B$4,I861&gt;'CBSA Bike Groupings'!$B$3),'CBSA Bike Groupings'!$A$4,
IF(AND(I861&lt;='CBSA Bike Groupings'!$B$5,I861&gt;'CBSA Bike Groupings'!$B$4),'CBSA Bike Groupings'!$A$5,
IF(I861&gt;'CBSA Bike Groupings'!$B$5,'CBSA Bike Groupings'!$A$6,"")))))</f>
        <v>2</v>
      </c>
      <c r="L861" s="48">
        <f>IF(J861&lt;='CBSA Walk Groupings'!$B$2,'CBSA Walk Groupings'!$A$2,
IF(AND(J861&lt;='CBSA Walk Groupings'!$B$3,J861&gt;'CBSA Walk Groupings'!$B$2),'CBSA Walk Groupings'!$A$3,
IF(AND(J861&lt;='CBSA Walk Groupings'!$B$4,J861&gt;'CBSA Walk Groupings'!$B$3),'CBSA Walk Groupings'!$A$4,
IF(AND(J861&lt;='CBSA Walk Groupings'!$B$5,J861&gt;'CBSA Walk Groupings'!$B$4),'CBSA Walk Groupings'!$A$5,
IF(J861&gt;'CBSA Walk Groupings'!$B$5,'CBSA Walk Groupings'!$A$6,"")))))</f>
        <v>2</v>
      </c>
      <c r="M861" s="72">
        <v>2</v>
      </c>
      <c r="N861" s="72">
        <v>32</v>
      </c>
    </row>
    <row r="862" spans="1:14" x14ac:dyDescent="0.25">
      <c r="A862" t="str">
        <f t="shared" si="13"/>
        <v>Ithaca-Tompkins County Transportation Council_2013</v>
      </c>
      <c r="B862" t="s">
        <v>308</v>
      </c>
      <c r="C862" s="49" t="s">
        <v>97</v>
      </c>
      <c r="D862">
        <v>2013</v>
      </c>
      <c r="E862" s="45">
        <v>102268.75519552654</v>
      </c>
      <c r="F862" s="50">
        <v>48128.012342626738</v>
      </c>
      <c r="G862" s="46">
        <v>488.99993652402026</v>
      </c>
      <c r="H862" s="46">
        <v>7531.9639530567674</v>
      </c>
      <c r="I862" s="47">
        <v>1.0160401660529734</v>
      </c>
      <c r="J862" s="47">
        <v>15.649854599097468</v>
      </c>
      <c r="K862" s="48">
        <f>IF(I862&lt;='CBSA Bike Groupings'!$B$2,'CBSA Bike Groupings'!$A$2,
IF(AND(I862&lt;='CBSA Bike Groupings'!$B$3,I862&gt;'CBSA Bike Groupings'!$B$2),'CBSA Bike Groupings'!$A$3,
IF(AND(I862&lt;='CBSA Bike Groupings'!$B$4,I862&gt;'CBSA Bike Groupings'!$B$3),'CBSA Bike Groupings'!$A$4,
IF(AND(I862&lt;='CBSA Bike Groupings'!$B$5,I862&gt;'CBSA Bike Groupings'!$B$4),'CBSA Bike Groupings'!$A$5,
IF(I862&gt;'CBSA Bike Groupings'!$B$5,'CBSA Bike Groupings'!$A$6,"")))))</f>
        <v>5</v>
      </c>
      <c r="L862" s="48">
        <f>IF(J862&lt;='CBSA Walk Groupings'!$B$2,'CBSA Walk Groupings'!$A$2,
IF(AND(J862&lt;='CBSA Walk Groupings'!$B$3,J862&gt;'CBSA Walk Groupings'!$B$2),'CBSA Walk Groupings'!$A$3,
IF(AND(J862&lt;='CBSA Walk Groupings'!$B$4,J862&gt;'CBSA Walk Groupings'!$B$3),'CBSA Walk Groupings'!$A$4,
IF(AND(J862&lt;='CBSA Walk Groupings'!$B$5,J862&gt;'CBSA Walk Groupings'!$B$4),'CBSA Walk Groupings'!$A$5,
IF(J862&gt;'CBSA Walk Groupings'!$B$5,'CBSA Walk Groupings'!$A$6,"")))))</f>
        <v>5</v>
      </c>
      <c r="M862" s="72">
        <v>0</v>
      </c>
      <c r="N862" s="72">
        <v>0</v>
      </c>
    </row>
    <row r="863" spans="1:14" x14ac:dyDescent="0.25">
      <c r="A863" t="str">
        <f t="shared" si="13"/>
        <v>Ithaca-Tompkins County Transportation Council_2014</v>
      </c>
      <c r="B863" t="s">
        <v>308</v>
      </c>
      <c r="C863" s="49" t="s">
        <v>97</v>
      </c>
      <c r="D863">
        <v>2014</v>
      </c>
      <c r="E863" s="45">
        <v>103177.65161143649</v>
      </c>
      <c r="F863" s="50">
        <v>47975.905279339131</v>
      </c>
      <c r="G863" s="46">
        <v>523.99904068589717</v>
      </c>
      <c r="H863" s="46">
        <v>7134.9348411041074</v>
      </c>
      <c r="I863" s="47">
        <v>1.0922129298757763</v>
      </c>
      <c r="J863" s="47">
        <v>14.871912889524513</v>
      </c>
      <c r="K863" s="48">
        <f>IF(I863&lt;='CBSA Bike Groupings'!$B$2,'CBSA Bike Groupings'!$A$2,
IF(AND(I863&lt;='CBSA Bike Groupings'!$B$3,I863&gt;'CBSA Bike Groupings'!$B$2),'CBSA Bike Groupings'!$A$3,
IF(AND(I863&lt;='CBSA Bike Groupings'!$B$4,I863&gt;'CBSA Bike Groupings'!$B$3),'CBSA Bike Groupings'!$A$4,
IF(AND(I863&lt;='CBSA Bike Groupings'!$B$5,I863&gt;'CBSA Bike Groupings'!$B$4),'CBSA Bike Groupings'!$A$5,
IF(I863&gt;'CBSA Bike Groupings'!$B$5,'CBSA Bike Groupings'!$A$6,"")))))</f>
        <v>5</v>
      </c>
      <c r="L863" s="48">
        <f>IF(J863&lt;='CBSA Walk Groupings'!$B$2,'CBSA Walk Groupings'!$A$2,
IF(AND(J863&lt;='CBSA Walk Groupings'!$B$3,J863&gt;'CBSA Walk Groupings'!$B$2),'CBSA Walk Groupings'!$A$3,
IF(AND(J863&lt;='CBSA Walk Groupings'!$B$4,J863&gt;'CBSA Walk Groupings'!$B$3),'CBSA Walk Groupings'!$A$4,
IF(AND(J863&lt;='CBSA Walk Groupings'!$B$5,J863&gt;'CBSA Walk Groupings'!$B$4),'CBSA Walk Groupings'!$A$5,
IF(J863&gt;'CBSA Walk Groupings'!$B$5,'CBSA Walk Groupings'!$A$6,"")))))</f>
        <v>5</v>
      </c>
      <c r="M863" s="72">
        <v>0</v>
      </c>
      <c r="N863" s="72">
        <v>2</v>
      </c>
    </row>
    <row r="864" spans="1:14" x14ac:dyDescent="0.25">
      <c r="A864" t="str">
        <f t="shared" si="13"/>
        <v>Ithaca-Tompkins County Transportation Council_2015</v>
      </c>
      <c r="B864" t="s">
        <v>308</v>
      </c>
      <c r="C864" s="49" t="s">
        <v>97</v>
      </c>
      <c r="D864">
        <v>2015</v>
      </c>
      <c r="E864" s="45">
        <v>103853.62147339643</v>
      </c>
      <c r="F864" s="50">
        <v>47733.963812092064</v>
      </c>
      <c r="G864" s="46">
        <v>594.99996365887921</v>
      </c>
      <c r="H864" s="46">
        <v>6970.9593395779821</v>
      </c>
      <c r="I864" s="47">
        <v>1.2464918396493037</v>
      </c>
      <c r="J864" s="47">
        <v>14.603772205089921</v>
      </c>
      <c r="K864" s="48">
        <f>IF(I864&lt;='CBSA Bike Groupings'!$B$2,'CBSA Bike Groupings'!$A$2,
IF(AND(I864&lt;='CBSA Bike Groupings'!$B$3,I864&gt;'CBSA Bike Groupings'!$B$2),'CBSA Bike Groupings'!$A$3,
IF(AND(I864&lt;='CBSA Bike Groupings'!$B$4,I864&gt;'CBSA Bike Groupings'!$B$3),'CBSA Bike Groupings'!$A$4,
IF(AND(I864&lt;='CBSA Bike Groupings'!$B$5,I864&gt;'CBSA Bike Groupings'!$B$4),'CBSA Bike Groupings'!$A$5,
IF(I864&gt;'CBSA Bike Groupings'!$B$5,'CBSA Bike Groupings'!$A$6,"")))))</f>
        <v>5</v>
      </c>
      <c r="L864" s="48">
        <f>IF(J864&lt;='CBSA Walk Groupings'!$B$2,'CBSA Walk Groupings'!$A$2,
IF(AND(J864&lt;='CBSA Walk Groupings'!$B$3,J864&gt;'CBSA Walk Groupings'!$B$2),'CBSA Walk Groupings'!$A$3,
IF(AND(J864&lt;='CBSA Walk Groupings'!$B$4,J864&gt;'CBSA Walk Groupings'!$B$3),'CBSA Walk Groupings'!$A$4,
IF(AND(J864&lt;='CBSA Walk Groupings'!$B$5,J864&gt;'CBSA Walk Groupings'!$B$4),'CBSA Walk Groupings'!$A$5,
IF(J864&gt;'CBSA Walk Groupings'!$B$5,'CBSA Walk Groupings'!$A$6,"")))))</f>
        <v>5</v>
      </c>
      <c r="M864" s="72">
        <v>0</v>
      </c>
      <c r="N864" s="72">
        <v>5</v>
      </c>
    </row>
    <row r="865" spans="1:14" x14ac:dyDescent="0.25">
      <c r="A865" t="str">
        <f t="shared" si="13"/>
        <v>Ithaca-Tompkins County Transportation Council_2016</v>
      </c>
      <c r="B865" t="s">
        <v>308</v>
      </c>
      <c r="C865" s="49" t="s">
        <v>97</v>
      </c>
      <c r="D865">
        <v>2016</v>
      </c>
      <c r="E865" s="45">
        <v>104266.51064821555</v>
      </c>
      <c r="F865" s="50">
        <v>48413.826509783299</v>
      </c>
      <c r="G865" s="46">
        <v>678.99376205013539</v>
      </c>
      <c r="H865" s="46">
        <v>6828.9764794467492</v>
      </c>
      <c r="I865" s="47">
        <v>1.4024790251043815</v>
      </c>
      <c r="J865" s="47">
        <v>14.105426015162784</v>
      </c>
      <c r="K865" s="48">
        <f>IF(I865&lt;='CBSA Bike Groupings'!$B$2,'CBSA Bike Groupings'!$A$2,
IF(AND(I865&lt;='CBSA Bike Groupings'!$B$3,I865&gt;'CBSA Bike Groupings'!$B$2),'CBSA Bike Groupings'!$A$3,
IF(AND(I865&lt;='CBSA Bike Groupings'!$B$4,I865&gt;'CBSA Bike Groupings'!$B$3),'CBSA Bike Groupings'!$A$4,
IF(AND(I865&lt;='CBSA Bike Groupings'!$B$5,I865&gt;'CBSA Bike Groupings'!$B$4),'CBSA Bike Groupings'!$A$5,
IF(I865&gt;'CBSA Bike Groupings'!$B$5,'CBSA Bike Groupings'!$A$6,"")))))</f>
        <v>5</v>
      </c>
      <c r="L865" s="48">
        <f>IF(J865&lt;='CBSA Walk Groupings'!$B$2,'CBSA Walk Groupings'!$A$2,
IF(AND(J865&lt;='CBSA Walk Groupings'!$B$3,J865&gt;'CBSA Walk Groupings'!$B$2),'CBSA Walk Groupings'!$A$3,
IF(AND(J865&lt;='CBSA Walk Groupings'!$B$4,J865&gt;'CBSA Walk Groupings'!$B$3),'CBSA Walk Groupings'!$A$4,
IF(AND(J865&lt;='CBSA Walk Groupings'!$B$5,J865&gt;'CBSA Walk Groupings'!$B$4),'CBSA Walk Groupings'!$A$5,
IF(J865&gt;'CBSA Walk Groupings'!$B$5,'CBSA Walk Groupings'!$A$6,"")))))</f>
        <v>5</v>
      </c>
      <c r="M865" s="72">
        <v>0</v>
      </c>
      <c r="N865" s="72">
        <v>4</v>
      </c>
    </row>
    <row r="866" spans="1:14" x14ac:dyDescent="0.25">
      <c r="A866" t="str">
        <f t="shared" si="13"/>
        <v>Ithaca-Tompkins County Transportation Council_2017</v>
      </c>
      <c r="B866" t="s">
        <v>308</v>
      </c>
      <c r="C866" s="49" t="s">
        <v>97</v>
      </c>
      <c r="D866">
        <v>2017</v>
      </c>
      <c r="E866" s="45">
        <v>104412</v>
      </c>
      <c r="F866" s="50">
        <v>48988</v>
      </c>
      <c r="G866" s="46">
        <v>771</v>
      </c>
      <c r="H866" s="46">
        <v>6937</v>
      </c>
      <c r="I866" s="47">
        <f>(G866/$F866)*100</f>
        <v>1.5738548215889607</v>
      </c>
      <c r="J866" s="47">
        <f>(H866/$F866)*100</f>
        <v>14.160610761819219</v>
      </c>
      <c r="K866" s="48">
        <f>IF(I866&lt;='CBSA Bike Groupings'!$B$2,'CBSA Bike Groupings'!$A$2,
IF(AND(I866&lt;='CBSA Bike Groupings'!$B$3,I866&gt;'CBSA Bike Groupings'!$B$2),'CBSA Bike Groupings'!$A$3,
IF(AND(I866&lt;='CBSA Bike Groupings'!$B$4,I866&gt;'CBSA Bike Groupings'!$B$3),'CBSA Bike Groupings'!$A$4,
IF(AND(I866&lt;='CBSA Bike Groupings'!$B$5,I866&gt;'CBSA Bike Groupings'!$B$4),'CBSA Bike Groupings'!$A$5,
IF(I866&gt;'CBSA Bike Groupings'!$B$5,'CBSA Bike Groupings'!$A$6,"")))))</f>
        <v>5</v>
      </c>
      <c r="L866" s="48">
        <f>IF(J866&lt;='CBSA Walk Groupings'!$B$2,'CBSA Walk Groupings'!$A$2,
IF(AND(J866&lt;='CBSA Walk Groupings'!$B$3,J866&gt;'CBSA Walk Groupings'!$B$2),'CBSA Walk Groupings'!$A$3,
IF(AND(J866&lt;='CBSA Walk Groupings'!$B$4,J866&gt;'CBSA Walk Groupings'!$B$3),'CBSA Walk Groupings'!$A$4,
IF(AND(J866&lt;='CBSA Walk Groupings'!$B$5,J866&gt;'CBSA Walk Groupings'!$B$4),'CBSA Walk Groupings'!$A$5,
IF(J866&gt;'CBSA Walk Groupings'!$B$5,'CBSA Walk Groupings'!$A$6,"")))))</f>
        <v>5</v>
      </c>
      <c r="M866" s="72">
        <v>0</v>
      </c>
      <c r="N866" s="72">
        <v>1</v>
      </c>
    </row>
    <row r="867" spans="1:14" x14ac:dyDescent="0.25">
      <c r="A867" t="str">
        <f t="shared" si="13"/>
        <v>Jackson Urban Area MPO_2013</v>
      </c>
      <c r="B867" t="s">
        <v>309</v>
      </c>
      <c r="C867" s="49" t="s">
        <v>157</v>
      </c>
      <c r="D867">
        <v>2013</v>
      </c>
      <c r="E867" s="45">
        <v>98263.050027236823</v>
      </c>
      <c r="F867" s="50">
        <v>41012.785478622165</v>
      </c>
      <c r="G867" s="46">
        <v>55.999186793740314</v>
      </c>
      <c r="H867" s="46">
        <v>426.02101574268943</v>
      </c>
      <c r="I867" s="47">
        <v>0.1365408034109992</v>
      </c>
      <c r="J867" s="47">
        <v>1.0387517228371432</v>
      </c>
      <c r="K867" s="48">
        <f>IF(I867&lt;='CBSA Bike Groupings'!$B$2,'CBSA Bike Groupings'!$A$2,
IF(AND(I867&lt;='CBSA Bike Groupings'!$B$3,I867&gt;'CBSA Bike Groupings'!$B$2),'CBSA Bike Groupings'!$A$3,
IF(AND(I867&lt;='CBSA Bike Groupings'!$B$4,I867&gt;'CBSA Bike Groupings'!$B$3),'CBSA Bike Groupings'!$A$4,
IF(AND(I867&lt;='CBSA Bike Groupings'!$B$5,I867&gt;'CBSA Bike Groupings'!$B$4),'CBSA Bike Groupings'!$A$5,
IF(I867&gt;'CBSA Bike Groupings'!$B$5,'CBSA Bike Groupings'!$A$6,"")))))</f>
        <v>1</v>
      </c>
      <c r="L867" s="48">
        <f>IF(J867&lt;='CBSA Walk Groupings'!$B$2,'CBSA Walk Groupings'!$A$2,
IF(AND(J867&lt;='CBSA Walk Groupings'!$B$3,J867&gt;'CBSA Walk Groupings'!$B$2),'CBSA Walk Groupings'!$A$3,
IF(AND(J867&lt;='CBSA Walk Groupings'!$B$4,J867&gt;'CBSA Walk Groupings'!$B$3),'CBSA Walk Groupings'!$A$4,
IF(AND(J867&lt;='CBSA Walk Groupings'!$B$5,J867&gt;'CBSA Walk Groupings'!$B$4),'CBSA Walk Groupings'!$A$5,
IF(J867&gt;'CBSA Walk Groupings'!$B$5,'CBSA Walk Groupings'!$A$6,"")))))</f>
        <v>1</v>
      </c>
      <c r="M867" s="72">
        <v>0</v>
      </c>
      <c r="N867" s="72">
        <v>2</v>
      </c>
    </row>
    <row r="868" spans="1:14" x14ac:dyDescent="0.25">
      <c r="A868" t="str">
        <f t="shared" si="13"/>
        <v>Jackson Urban Area MPO_2014</v>
      </c>
      <c r="B868" t="s">
        <v>309</v>
      </c>
      <c r="C868" s="49" t="s">
        <v>157</v>
      </c>
      <c r="D868">
        <v>2014</v>
      </c>
      <c r="E868" s="45">
        <v>98366.122173187934</v>
      </c>
      <c r="F868" s="50">
        <v>41629.836265760845</v>
      </c>
      <c r="G868" s="46">
        <v>62.999433675547266</v>
      </c>
      <c r="H868" s="46">
        <v>426.01930313183914</v>
      </c>
      <c r="I868" s="47">
        <v>0.15133240801949108</v>
      </c>
      <c r="J868" s="47">
        <v>1.0233508976883146</v>
      </c>
      <c r="K868" s="48">
        <f>IF(I868&lt;='CBSA Bike Groupings'!$B$2,'CBSA Bike Groupings'!$A$2,
IF(AND(I868&lt;='CBSA Bike Groupings'!$B$3,I868&gt;'CBSA Bike Groupings'!$B$2),'CBSA Bike Groupings'!$A$3,
IF(AND(I868&lt;='CBSA Bike Groupings'!$B$4,I868&gt;'CBSA Bike Groupings'!$B$3),'CBSA Bike Groupings'!$A$4,
IF(AND(I868&lt;='CBSA Bike Groupings'!$B$5,I868&gt;'CBSA Bike Groupings'!$B$4),'CBSA Bike Groupings'!$A$5,
IF(I868&gt;'CBSA Bike Groupings'!$B$5,'CBSA Bike Groupings'!$A$6,"")))))</f>
        <v>1</v>
      </c>
      <c r="L868" s="48">
        <f>IF(J868&lt;='CBSA Walk Groupings'!$B$2,'CBSA Walk Groupings'!$A$2,
IF(AND(J868&lt;='CBSA Walk Groupings'!$B$3,J868&gt;'CBSA Walk Groupings'!$B$2),'CBSA Walk Groupings'!$A$3,
IF(AND(J868&lt;='CBSA Walk Groupings'!$B$4,J868&gt;'CBSA Walk Groupings'!$B$3),'CBSA Walk Groupings'!$A$4,
IF(AND(J868&lt;='CBSA Walk Groupings'!$B$5,J868&gt;'CBSA Walk Groupings'!$B$4),'CBSA Walk Groupings'!$A$5,
IF(J868&gt;'CBSA Walk Groupings'!$B$5,'CBSA Walk Groupings'!$A$6,"")))))</f>
        <v>1</v>
      </c>
      <c r="M868" s="72">
        <v>0</v>
      </c>
      <c r="N868" s="72">
        <v>2</v>
      </c>
    </row>
    <row r="869" spans="1:14" x14ac:dyDescent="0.25">
      <c r="A869" t="str">
        <f t="shared" si="13"/>
        <v>Jackson Urban Area MPO_2015</v>
      </c>
      <c r="B869" t="s">
        <v>309</v>
      </c>
      <c r="C869" s="49" t="s">
        <v>157</v>
      </c>
      <c r="D869">
        <v>2015</v>
      </c>
      <c r="E869" s="45">
        <v>98186.132449805329</v>
      </c>
      <c r="F869" s="50">
        <v>42224.754112033181</v>
      </c>
      <c r="G869" s="46">
        <v>60.999237610420003</v>
      </c>
      <c r="H869" s="46">
        <v>395.00805252057609</v>
      </c>
      <c r="I869" s="47">
        <v>0.14446321569706069</v>
      </c>
      <c r="J869" s="47">
        <v>0.93548929017447358</v>
      </c>
      <c r="K869" s="48">
        <f>IF(I869&lt;='CBSA Bike Groupings'!$B$2,'CBSA Bike Groupings'!$A$2,
IF(AND(I869&lt;='CBSA Bike Groupings'!$B$3,I869&gt;'CBSA Bike Groupings'!$B$2),'CBSA Bike Groupings'!$A$3,
IF(AND(I869&lt;='CBSA Bike Groupings'!$B$4,I869&gt;'CBSA Bike Groupings'!$B$3),'CBSA Bike Groupings'!$A$4,
IF(AND(I869&lt;='CBSA Bike Groupings'!$B$5,I869&gt;'CBSA Bike Groupings'!$B$4),'CBSA Bike Groupings'!$A$5,
IF(I869&gt;'CBSA Bike Groupings'!$B$5,'CBSA Bike Groupings'!$A$6,"")))))</f>
        <v>1</v>
      </c>
      <c r="L869" s="48">
        <f>IF(J869&lt;='CBSA Walk Groupings'!$B$2,'CBSA Walk Groupings'!$A$2,
IF(AND(J869&lt;='CBSA Walk Groupings'!$B$3,J869&gt;'CBSA Walk Groupings'!$B$2),'CBSA Walk Groupings'!$A$3,
IF(AND(J869&lt;='CBSA Walk Groupings'!$B$4,J869&gt;'CBSA Walk Groupings'!$B$3),'CBSA Walk Groupings'!$A$4,
IF(AND(J869&lt;='CBSA Walk Groupings'!$B$5,J869&gt;'CBSA Walk Groupings'!$B$4),'CBSA Walk Groupings'!$A$5,
IF(J869&gt;'CBSA Walk Groupings'!$B$5,'CBSA Walk Groupings'!$A$6,"")))))</f>
        <v>1</v>
      </c>
      <c r="M869" s="72">
        <v>0</v>
      </c>
      <c r="N869" s="72">
        <v>0</v>
      </c>
    </row>
    <row r="870" spans="1:14" x14ac:dyDescent="0.25">
      <c r="A870" t="str">
        <f t="shared" si="13"/>
        <v>Jackson Urban Area MPO_2016</v>
      </c>
      <c r="B870" t="s">
        <v>309</v>
      </c>
      <c r="C870" s="49" t="s">
        <v>157</v>
      </c>
      <c r="D870">
        <v>2016</v>
      </c>
      <c r="E870" s="45">
        <v>98130.077343592493</v>
      </c>
      <c r="F870" s="50">
        <v>42124.8239410565</v>
      </c>
      <c r="G870" s="46">
        <v>48.999237610416003</v>
      </c>
      <c r="H870" s="46">
        <v>388.008538026211</v>
      </c>
      <c r="I870" s="47">
        <v>0.11631915109954782</v>
      </c>
      <c r="J870" s="47">
        <v>0.92109236722065602</v>
      </c>
      <c r="K870" s="48">
        <f>IF(I870&lt;='CBSA Bike Groupings'!$B$2,'CBSA Bike Groupings'!$A$2,
IF(AND(I870&lt;='CBSA Bike Groupings'!$B$3,I870&gt;'CBSA Bike Groupings'!$B$2),'CBSA Bike Groupings'!$A$3,
IF(AND(I870&lt;='CBSA Bike Groupings'!$B$4,I870&gt;'CBSA Bike Groupings'!$B$3),'CBSA Bike Groupings'!$A$4,
IF(AND(I870&lt;='CBSA Bike Groupings'!$B$5,I870&gt;'CBSA Bike Groupings'!$B$4),'CBSA Bike Groupings'!$A$5,
IF(I870&gt;'CBSA Bike Groupings'!$B$5,'CBSA Bike Groupings'!$A$6,"")))))</f>
        <v>1</v>
      </c>
      <c r="L870" s="48">
        <f>IF(J870&lt;='CBSA Walk Groupings'!$B$2,'CBSA Walk Groupings'!$A$2,
IF(AND(J870&lt;='CBSA Walk Groupings'!$B$3,J870&gt;'CBSA Walk Groupings'!$B$2),'CBSA Walk Groupings'!$A$3,
IF(AND(J870&lt;='CBSA Walk Groupings'!$B$4,J870&gt;'CBSA Walk Groupings'!$B$3),'CBSA Walk Groupings'!$A$4,
IF(AND(J870&lt;='CBSA Walk Groupings'!$B$5,J870&gt;'CBSA Walk Groupings'!$B$4),'CBSA Walk Groupings'!$A$5,
IF(J870&gt;'CBSA Walk Groupings'!$B$5,'CBSA Walk Groupings'!$A$6,"")))))</f>
        <v>1</v>
      </c>
      <c r="M870" s="72">
        <v>0</v>
      </c>
      <c r="N870" s="72">
        <v>0</v>
      </c>
    </row>
    <row r="871" spans="1:14" x14ac:dyDescent="0.25">
      <c r="A871" t="str">
        <f t="shared" si="13"/>
        <v>Jackson Urban Area MPO_2017</v>
      </c>
      <c r="B871" t="s">
        <v>309</v>
      </c>
      <c r="C871" s="49" t="s">
        <v>157</v>
      </c>
      <c r="D871">
        <v>2017</v>
      </c>
      <c r="E871" s="45">
        <v>97889</v>
      </c>
      <c r="F871" s="50">
        <v>42261</v>
      </c>
      <c r="G871" s="46">
        <v>36</v>
      </c>
      <c r="H871" s="46">
        <v>347</v>
      </c>
      <c r="I871" s="47">
        <f>(G871/$F871)*100</f>
        <v>8.5184922268758428E-2</v>
      </c>
      <c r="J871" s="47">
        <f>(H871/$F871)*100</f>
        <v>0.82108800075719934</v>
      </c>
      <c r="K871" s="48">
        <f>IF(I871&lt;='CBSA Bike Groupings'!$B$2,'CBSA Bike Groupings'!$A$2,
IF(AND(I871&lt;='CBSA Bike Groupings'!$B$3,I871&gt;'CBSA Bike Groupings'!$B$2),'CBSA Bike Groupings'!$A$3,
IF(AND(I871&lt;='CBSA Bike Groupings'!$B$4,I871&gt;'CBSA Bike Groupings'!$B$3),'CBSA Bike Groupings'!$A$4,
IF(AND(I871&lt;='CBSA Bike Groupings'!$B$5,I871&gt;'CBSA Bike Groupings'!$B$4),'CBSA Bike Groupings'!$A$5,
IF(I871&gt;'CBSA Bike Groupings'!$B$5,'CBSA Bike Groupings'!$A$6,"")))))</f>
        <v>1</v>
      </c>
      <c r="L871" s="48">
        <f>IF(J871&lt;='CBSA Walk Groupings'!$B$2,'CBSA Walk Groupings'!$A$2,
IF(AND(J871&lt;='CBSA Walk Groupings'!$B$3,J871&gt;'CBSA Walk Groupings'!$B$2),'CBSA Walk Groupings'!$A$3,
IF(AND(J871&lt;='CBSA Walk Groupings'!$B$4,J871&gt;'CBSA Walk Groupings'!$B$3),'CBSA Walk Groupings'!$A$4,
IF(AND(J871&lt;='CBSA Walk Groupings'!$B$5,J871&gt;'CBSA Walk Groupings'!$B$4),'CBSA Walk Groupings'!$A$5,
IF(J871&gt;'CBSA Walk Groupings'!$B$5,'CBSA Walk Groupings'!$A$6,"")))))</f>
        <v>1</v>
      </c>
      <c r="M871" s="72">
        <v>0</v>
      </c>
      <c r="N871" s="72">
        <v>2</v>
      </c>
    </row>
    <row r="872" spans="1:14" x14ac:dyDescent="0.25">
      <c r="A872" t="str">
        <f t="shared" si="13"/>
        <v>Jacksonville Urban Area MPO_2013</v>
      </c>
      <c r="B872" t="s">
        <v>310</v>
      </c>
      <c r="C872" s="49" t="s">
        <v>164</v>
      </c>
      <c r="D872">
        <v>2013</v>
      </c>
      <c r="E872" s="45">
        <v>133808.62941364033</v>
      </c>
      <c r="F872" s="50">
        <v>66777.973775966006</v>
      </c>
      <c r="G872" s="46">
        <v>175.800602965585</v>
      </c>
      <c r="H872" s="46">
        <v>4419.7705074717132</v>
      </c>
      <c r="I872" s="47">
        <v>0.26326136153124374</v>
      </c>
      <c r="J872" s="47">
        <v>6.6186052938647695</v>
      </c>
      <c r="K872" s="48">
        <f>IF(I872&lt;='CBSA Bike Groupings'!$B$2,'CBSA Bike Groupings'!$A$2,
IF(AND(I872&lt;='CBSA Bike Groupings'!$B$3,I872&gt;'CBSA Bike Groupings'!$B$2),'CBSA Bike Groupings'!$A$3,
IF(AND(I872&lt;='CBSA Bike Groupings'!$B$4,I872&gt;'CBSA Bike Groupings'!$B$3),'CBSA Bike Groupings'!$A$4,
IF(AND(I872&lt;='CBSA Bike Groupings'!$B$5,I872&gt;'CBSA Bike Groupings'!$B$4),'CBSA Bike Groupings'!$A$5,
IF(I872&gt;'CBSA Bike Groupings'!$B$5,'CBSA Bike Groupings'!$A$6,"")))))</f>
        <v>2</v>
      </c>
      <c r="L872" s="48">
        <f>IF(J872&lt;='CBSA Walk Groupings'!$B$2,'CBSA Walk Groupings'!$A$2,
IF(AND(J872&lt;='CBSA Walk Groupings'!$B$3,J872&gt;'CBSA Walk Groupings'!$B$2),'CBSA Walk Groupings'!$A$3,
IF(AND(J872&lt;='CBSA Walk Groupings'!$B$4,J872&gt;'CBSA Walk Groupings'!$B$3),'CBSA Walk Groupings'!$A$4,
IF(AND(J872&lt;='CBSA Walk Groupings'!$B$5,J872&gt;'CBSA Walk Groupings'!$B$4),'CBSA Walk Groupings'!$A$5,
IF(J872&gt;'CBSA Walk Groupings'!$B$5,'CBSA Walk Groupings'!$A$6,"")))))</f>
        <v>5</v>
      </c>
      <c r="M872" s="72">
        <v>0</v>
      </c>
      <c r="N872" s="72">
        <v>2</v>
      </c>
    </row>
    <row r="873" spans="1:14" x14ac:dyDescent="0.25">
      <c r="A873" t="str">
        <f t="shared" si="13"/>
        <v>Jacksonville Urban Area MPO_2014</v>
      </c>
      <c r="B873" t="s">
        <v>310</v>
      </c>
      <c r="C873" s="49" t="s">
        <v>164</v>
      </c>
      <c r="D873">
        <v>2014</v>
      </c>
      <c r="E873" s="45">
        <v>135335.01168815329</v>
      </c>
      <c r="F873" s="50">
        <v>67246.092806344735</v>
      </c>
      <c r="G873" s="46">
        <v>176.98876720478401</v>
      </c>
      <c r="H873" s="46">
        <v>4446.7412097298102</v>
      </c>
      <c r="I873" s="47">
        <v>0.26319561452362172</v>
      </c>
      <c r="J873" s="47">
        <v>6.6126387781897362</v>
      </c>
      <c r="K873" s="48">
        <f>IF(I873&lt;='CBSA Bike Groupings'!$B$2,'CBSA Bike Groupings'!$A$2,
IF(AND(I873&lt;='CBSA Bike Groupings'!$B$3,I873&gt;'CBSA Bike Groupings'!$B$2),'CBSA Bike Groupings'!$A$3,
IF(AND(I873&lt;='CBSA Bike Groupings'!$B$4,I873&gt;'CBSA Bike Groupings'!$B$3),'CBSA Bike Groupings'!$A$4,
IF(AND(I873&lt;='CBSA Bike Groupings'!$B$5,I873&gt;'CBSA Bike Groupings'!$B$4),'CBSA Bike Groupings'!$A$5,
IF(I873&gt;'CBSA Bike Groupings'!$B$5,'CBSA Bike Groupings'!$A$6,"")))))</f>
        <v>2</v>
      </c>
      <c r="L873" s="48">
        <f>IF(J873&lt;='CBSA Walk Groupings'!$B$2,'CBSA Walk Groupings'!$A$2,
IF(AND(J873&lt;='CBSA Walk Groupings'!$B$3,J873&gt;'CBSA Walk Groupings'!$B$2),'CBSA Walk Groupings'!$A$3,
IF(AND(J873&lt;='CBSA Walk Groupings'!$B$4,J873&gt;'CBSA Walk Groupings'!$B$3),'CBSA Walk Groupings'!$A$4,
IF(AND(J873&lt;='CBSA Walk Groupings'!$B$5,J873&gt;'CBSA Walk Groupings'!$B$4),'CBSA Walk Groupings'!$A$5,
IF(J873&gt;'CBSA Walk Groupings'!$B$5,'CBSA Walk Groupings'!$A$6,"")))))</f>
        <v>5</v>
      </c>
      <c r="M873" s="72">
        <v>0</v>
      </c>
      <c r="N873" s="72">
        <v>4</v>
      </c>
    </row>
    <row r="874" spans="1:14" x14ac:dyDescent="0.25">
      <c r="A874" t="str">
        <f t="shared" si="13"/>
        <v>Jacksonville Urban Area MPO_2015</v>
      </c>
      <c r="B874" t="s">
        <v>310</v>
      </c>
      <c r="C874" s="49" t="s">
        <v>164</v>
      </c>
      <c r="D874">
        <v>2015</v>
      </c>
      <c r="E874" s="45">
        <v>134787.68324615603</v>
      </c>
      <c r="F874" s="50">
        <v>67220.795940967844</v>
      </c>
      <c r="G874" s="46">
        <v>245.01252725918619</v>
      </c>
      <c r="H874" s="46">
        <v>4769.2930703307211</v>
      </c>
      <c r="I874" s="47">
        <v>0.36448917902482442</v>
      </c>
      <c r="J874" s="47">
        <v>7.0949666744782869</v>
      </c>
      <c r="K874" s="48">
        <f>IF(I874&lt;='CBSA Bike Groupings'!$B$2,'CBSA Bike Groupings'!$A$2,
IF(AND(I874&lt;='CBSA Bike Groupings'!$B$3,I874&gt;'CBSA Bike Groupings'!$B$2),'CBSA Bike Groupings'!$A$3,
IF(AND(I874&lt;='CBSA Bike Groupings'!$B$4,I874&gt;'CBSA Bike Groupings'!$B$3),'CBSA Bike Groupings'!$A$4,
IF(AND(I874&lt;='CBSA Bike Groupings'!$B$5,I874&gt;'CBSA Bike Groupings'!$B$4),'CBSA Bike Groupings'!$A$5,
IF(I874&gt;'CBSA Bike Groupings'!$B$5,'CBSA Bike Groupings'!$A$6,"")))))</f>
        <v>3</v>
      </c>
      <c r="L874" s="48">
        <f>IF(J874&lt;='CBSA Walk Groupings'!$B$2,'CBSA Walk Groupings'!$A$2,
IF(AND(J874&lt;='CBSA Walk Groupings'!$B$3,J874&gt;'CBSA Walk Groupings'!$B$2),'CBSA Walk Groupings'!$A$3,
IF(AND(J874&lt;='CBSA Walk Groupings'!$B$4,J874&gt;'CBSA Walk Groupings'!$B$3),'CBSA Walk Groupings'!$A$4,
IF(AND(J874&lt;='CBSA Walk Groupings'!$B$5,J874&gt;'CBSA Walk Groupings'!$B$4),'CBSA Walk Groupings'!$A$5,
IF(J874&gt;'CBSA Walk Groupings'!$B$5,'CBSA Walk Groupings'!$A$6,"")))))</f>
        <v>5</v>
      </c>
      <c r="M874" s="72">
        <v>0</v>
      </c>
      <c r="N874" s="72">
        <v>6</v>
      </c>
    </row>
    <row r="875" spans="1:14" x14ac:dyDescent="0.25">
      <c r="A875" t="str">
        <f t="shared" si="13"/>
        <v>Jacksonville Urban Area MPO_2016</v>
      </c>
      <c r="B875" t="s">
        <v>310</v>
      </c>
      <c r="C875" s="49" t="s">
        <v>164</v>
      </c>
      <c r="D875">
        <v>2016</v>
      </c>
      <c r="E875" s="45">
        <v>135925.71989977284</v>
      </c>
      <c r="F875" s="50">
        <v>67433.748541167763</v>
      </c>
      <c r="G875" s="46">
        <v>318.71349173450983</v>
      </c>
      <c r="H875" s="46">
        <v>5192.4882503984172</v>
      </c>
      <c r="I875" s="47">
        <v>0.47263202569843471</v>
      </c>
      <c r="J875" s="47">
        <v>7.7001328900297521</v>
      </c>
      <c r="K875" s="48">
        <f>IF(I875&lt;='CBSA Bike Groupings'!$B$2,'CBSA Bike Groupings'!$A$2,
IF(AND(I875&lt;='CBSA Bike Groupings'!$B$3,I875&gt;'CBSA Bike Groupings'!$B$2),'CBSA Bike Groupings'!$A$3,
IF(AND(I875&lt;='CBSA Bike Groupings'!$B$4,I875&gt;'CBSA Bike Groupings'!$B$3),'CBSA Bike Groupings'!$A$4,
IF(AND(I875&lt;='CBSA Bike Groupings'!$B$5,I875&gt;'CBSA Bike Groupings'!$B$4),'CBSA Bike Groupings'!$A$5,
IF(I875&gt;'CBSA Bike Groupings'!$B$5,'CBSA Bike Groupings'!$A$6,"")))))</f>
        <v>3</v>
      </c>
      <c r="L875" s="48">
        <f>IF(J875&lt;='CBSA Walk Groupings'!$B$2,'CBSA Walk Groupings'!$A$2,
IF(AND(J875&lt;='CBSA Walk Groupings'!$B$3,J875&gt;'CBSA Walk Groupings'!$B$2),'CBSA Walk Groupings'!$A$3,
IF(AND(J875&lt;='CBSA Walk Groupings'!$B$4,J875&gt;'CBSA Walk Groupings'!$B$3),'CBSA Walk Groupings'!$A$4,
IF(AND(J875&lt;='CBSA Walk Groupings'!$B$5,J875&gt;'CBSA Walk Groupings'!$B$4),'CBSA Walk Groupings'!$A$5,
IF(J875&gt;'CBSA Walk Groupings'!$B$5,'CBSA Walk Groupings'!$A$6,"")))))</f>
        <v>5</v>
      </c>
      <c r="M875" s="72">
        <v>1</v>
      </c>
      <c r="N875" s="72">
        <v>3</v>
      </c>
    </row>
    <row r="876" spans="1:14" x14ac:dyDescent="0.25">
      <c r="A876" t="str">
        <f t="shared" si="13"/>
        <v>Jacksonville Urban Area MPO_2017</v>
      </c>
      <c r="B876" t="s">
        <v>310</v>
      </c>
      <c r="C876" s="49" t="s">
        <v>164</v>
      </c>
      <c r="D876">
        <v>2017</v>
      </c>
      <c r="E876" s="45">
        <v>143417</v>
      </c>
      <c r="F876" s="50">
        <v>75680</v>
      </c>
      <c r="G876" s="46">
        <v>326</v>
      </c>
      <c r="H876" s="46">
        <v>7653</v>
      </c>
      <c r="I876" s="47">
        <f>(G876/$F876)*100</f>
        <v>0.43076109936575052</v>
      </c>
      <c r="J876" s="47">
        <f>(H876/$F876)*100</f>
        <v>10.112315010570825</v>
      </c>
      <c r="K876" s="48">
        <f>IF(I876&lt;='CBSA Bike Groupings'!$B$2,'CBSA Bike Groupings'!$A$2,
IF(AND(I876&lt;='CBSA Bike Groupings'!$B$3,I876&gt;'CBSA Bike Groupings'!$B$2),'CBSA Bike Groupings'!$A$3,
IF(AND(I876&lt;='CBSA Bike Groupings'!$B$4,I876&gt;'CBSA Bike Groupings'!$B$3),'CBSA Bike Groupings'!$A$4,
IF(AND(I876&lt;='CBSA Bike Groupings'!$B$5,I876&gt;'CBSA Bike Groupings'!$B$4),'CBSA Bike Groupings'!$A$5,
IF(I876&gt;'CBSA Bike Groupings'!$B$5,'CBSA Bike Groupings'!$A$6,"")))))</f>
        <v>3</v>
      </c>
      <c r="L876" s="48">
        <f>IF(J876&lt;='CBSA Walk Groupings'!$B$2,'CBSA Walk Groupings'!$A$2,
IF(AND(J876&lt;='CBSA Walk Groupings'!$B$3,J876&gt;'CBSA Walk Groupings'!$B$2),'CBSA Walk Groupings'!$A$3,
IF(AND(J876&lt;='CBSA Walk Groupings'!$B$4,J876&gt;'CBSA Walk Groupings'!$B$3),'CBSA Walk Groupings'!$A$4,
IF(AND(J876&lt;='CBSA Walk Groupings'!$B$5,J876&gt;'CBSA Walk Groupings'!$B$4),'CBSA Walk Groupings'!$A$5,
IF(J876&gt;'CBSA Walk Groupings'!$B$5,'CBSA Walk Groupings'!$A$6,"")))))</f>
        <v>5</v>
      </c>
      <c r="M876" s="72">
        <v>0</v>
      </c>
      <c r="N876" s="72">
        <v>1</v>
      </c>
    </row>
    <row r="877" spans="1:14" x14ac:dyDescent="0.25">
      <c r="A877" t="str">
        <f t="shared" si="13"/>
        <v>Janesville Area MPO_2013</v>
      </c>
      <c r="B877" t="s">
        <v>311</v>
      </c>
      <c r="C877" s="49" t="s">
        <v>115</v>
      </c>
      <c r="D877">
        <v>2013</v>
      </c>
      <c r="E877" s="45">
        <v>70952.832854180902</v>
      </c>
      <c r="F877" s="50">
        <v>32269.921451172995</v>
      </c>
      <c r="G877" s="46">
        <v>101.02496034377259</v>
      </c>
      <c r="H877" s="46">
        <v>528.25771596656182</v>
      </c>
      <c r="I877" s="47">
        <v>0.31306230632334059</v>
      </c>
      <c r="J877" s="47">
        <v>1.6369972166367326</v>
      </c>
      <c r="K877" s="48">
        <f>IF(I877&lt;='CBSA Bike Groupings'!$B$2,'CBSA Bike Groupings'!$A$2,
IF(AND(I877&lt;='CBSA Bike Groupings'!$B$3,I877&gt;'CBSA Bike Groupings'!$B$2),'CBSA Bike Groupings'!$A$3,
IF(AND(I877&lt;='CBSA Bike Groupings'!$B$4,I877&gt;'CBSA Bike Groupings'!$B$3),'CBSA Bike Groupings'!$A$4,
IF(AND(I877&lt;='CBSA Bike Groupings'!$B$5,I877&gt;'CBSA Bike Groupings'!$B$4),'CBSA Bike Groupings'!$A$5,
IF(I877&gt;'CBSA Bike Groupings'!$B$5,'CBSA Bike Groupings'!$A$6,"")))))</f>
        <v>2</v>
      </c>
      <c r="L877" s="48">
        <f>IF(J877&lt;='CBSA Walk Groupings'!$B$2,'CBSA Walk Groupings'!$A$2,
IF(AND(J877&lt;='CBSA Walk Groupings'!$B$3,J877&gt;'CBSA Walk Groupings'!$B$2),'CBSA Walk Groupings'!$A$3,
IF(AND(J877&lt;='CBSA Walk Groupings'!$B$4,J877&gt;'CBSA Walk Groupings'!$B$3),'CBSA Walk Groupings'!$A$4,
IF(AND(J877&lt;='CBSA Walk Groupings'!$B$5,J877&gt;'CBSA Walk Groupings'!$B$4),'CBSA Walk Groupings'!$A$5,
IF(J877&gt;'CBSA Walk Groupings'!$B$5,'CBSA Walk Groupings'!$A$6,"")))))</f>
        <v>2</v>
      </c>
      <c r="M877" s="72">
        <v>0</v>
      </c>
      <c r="N877" s="72">
        <v>0</v>
      </c>
    </row>
    <row r="878" spans="1:14" x14ac:dyDescent="0.25">
      <c r="A878" t="str">
        <f t="shared" si="13"/>
        <v>Janesville Area MPO_2014</v>
      </c>
      <c r="B878" t="s">
        <v>311</v>
      </c>
      <c r="C878" s="49" t="s">
        <v>115</v>
      </c>
      <c r="D878">
        <v>2014</v>
      </c>
      <c r="E878" s="45">
        <v>70972.965277419265</v>
      </c>
      <c r="F878" s="50">
        <v>32789.550448151262</v>
      </c>
      <c r="G878" s="46">
        <v>110.84107431176393</v>
      </c>
      <c r="H878" s="46">
        <v>508.71518304815419</v>
      </c>
      <c r="I878" s="47">
        <v>0.33803779800833883</v>
      </c>
      <c r="J878" s="47">
        <v>1.5514551925698528</v>
      </c>
      <c r="K878" s="48">
        <f>IF(I878&lt;='CBSA Bike Groupings'!$B$2,'CBSA Bike Groupings'!$A$2,
IF(AND(I878&lt;='CBSA Bike Groupings'!$B$3,I878&gt;'CBSA Bike Groupings'!$B$2),'CBSA Bike Groupings'!$A$3,
IF(AND(I878&lt;='CBSA Bike Groupings'!$B$4,I878&gt;'CBSA Bike Groupings'!$B$3),'CBSA Bike Groupings'!$A$4,
IF(AND(I878&lt;='CBSA Bike Groupings'!$B$5,I878&gt;'CBSA Bike Groupings'!$B$4),'CBSA Bike Groupings'!$A$5,
IF(I878&gt;'CBSA Bike Groupings'!$B$5,'CBSA Bike Groupings'!$A$6,"")))))</f>
        <v>2</v>
      </c>
      <c r="L878" s="48">
        <f>IF(J878&lt;='CBSA Walk Groupings'!$B$2,'CBSA Walk Groupings'!$A$2,
IF(AND(J878&lt;='CBSA Walk Groupings'!$B$3,J878&gt;'CBSA Walk Groupings'!$B$2),'CBSA Walk Groupings'!$A$3,
IF(AND(J878&lt;='CBSA Walk Groupings'!$B$4,J878&gt;'CBSA Walk Groupings'!$B$3),'CBSA Walk Groupings'!$A$4,
IF(AND(J878&lt;='CBSA Walk Groupings'!$B$5,J878&gt;'CBSA Walk Groupings'!$B$4),'CBSA Walk Groupings'!$A$5,
IF(J878&gt;'CBSA Walk Groupings'!$B$5,'CBSA Walk Groupings'!$A$6,"")))))</f>
        <v>2</v>
      </c>
      <c r="M878" s="72">
        <v>0</v>
      </c>
      <c r="N878" s="72">
        <v>0</v>
      </c>
    </row>
    <row r="879" spans="1:14" x14ac:dyDescent="0.25">
      <c r="A879" t="str">
        <f t="shared" si="13"/>
        <v>Janesville Area MPO_2015</v>
      </c>
      <c r="B879" t="s">
        <v>311</v>
      </c>
      <c r="C879" s="49" t="s">
        <v>115</v>
      </c>
      <c r="D879">
        <v>2015</v>
      </c>
      <c r="E879" s="45">
        <v>71010.818434911082</v>
      </c>
      <c r="F879" s="50">
        <v>33225.80826224164</v>
      </c>
      <c r="G879" s="46">
        <v>102.06539631038591</v>
      </c>
      <c r="H879" s="46">
        <v>453.07927966561545</v>
      </c>
      <c r="I879" s="47">
        <v>0.30718709836887464</v>
      </c>
      <c r="J879" s="47">
        <v>1.3636365926438643</v>
      </c>
      <c r="K879" s="48">
        <f>IF(I879&lt;='CBSA Bike Groupings'!$B$2,'CBSA Bike Groupings'!$A$2,
IF(AND(I879&lt;='CBSA Bike Groupings'!$B$3,I879&gt;'CBSA Bike Groupings'!$B$2),'CBSA Bike Groupings'!$A$3,
IF(AND(I879&lt;='CBSA Bike Groupings'!$B$4,I879&gt;'CBSA Bike Groupings'!$B$3),'CBSA Bike Groupings'!$A$4,
IF(AND(I879&lt;='CBSA Bike Groupings'!$B$5,I879&gt;'CBSA Bike Groupings'!$B$4),'CBSA Bike Groupings'!$A$5,
IF(I879&gt;'CBSA Bike Groupings'!$B$5,'CBSA Bike Groupings'!$A$6,"")))))</f>
        <v>2</v>
      </c>
      <c r="L879" s="48">
        <f>IF(J879&lt;='CBSA Walk Groupings'!$B$2,'CBSA Walk Groupings'!$A$2,
IF(AND(J879&lt;='CBSA Walk Groupings'!$B$3,J879&gt;'CBSA Walk Groupings'!$B$2),'CBSA Walk Groupings'!$A$3,
IF(AND(J879&lt;='CBSA Walk Groupings'!$B$4,J879&gt;'CBSA Walk Groupings'!$B$3),'CBSA Walk Groupings'!$A$4,
IF(AND(J879&lt;='CBSA Walk Groupings'!$B$5,J879&gt;'CBSA Walk Groupings'!$B$4),'CBSA Walk Groupings'!$A$5,
IF(J879&gt;'CBSA Walk Groupings'!$B$5,'CBSA Walk Groupings'!$A$6,"")))))</f>
        <v>2</v>
      </c>
      <c r="M879" s="72">
        <v>0</v>
      </c>
      <c r="N879" s="72">
        <v>0</v>
      </c>
    </row>
    <row r="880" spans="1:14" x14ac:dyDescent="0.25">
      <c r="A880" t="str">
        <f t="shared" si="13"/>
        <v>Janesville Area MPO_2016</v>
      </c>
      <c r="B880" t="s">
        <v>311</v>
      </c>
      <c r="C880" s="49" t="s">
        <v>115</v>
      </c>
      <c r="D880">
        <v>2016</v>
      </c>
      <c r="E880" s="45">
        <v>71142.060762413064</v>
      </c>
      <c r="F880" s="50">
        <v>33948.793973408421</v>
      </c>
      <c r="G880" s="46">
        <v>110.14557967027575</v>
      </c>
      <c r="H880" s="46">
        <v>459.82578588616809</v>
      </c>
      <c r="I880" s="47">
        <v>0.32444622261559902</v>
      </c>
      <c r="J880" s="47">
        <v>1.3544686926031679</v>
      </c>
      <c r="K880" s="48">
        <f>IF(I880&lt;='CBSA Bike Groupings'!$B$2,'CBSA Bike Groupings'!$A$2,
IF(AND(I880&lt;='CBSA Bike Groupings'!$B$3,I880&gt;'CBSA Bike Groupings'!$B$2),'CBSA Bike Groupings'!$A$3,
IF(AND(I880&lt;='CBSA Bike Groupings'!$B$4,I880&gt;'CBSA Bike Groupings'!$B$3),'CBSA Bike Groupings'!$A$4,
IF(AND(I880&lt;='CBSA Bike Groupings'!$B$5,I880&gt;'CBSA Bike Groupings'!$B$4),'CBSA Bike Groupings'!$A$5,
IF(I880&gt;'CBSA Bike Groupings'!$B$5,'CBSA Bike Groupings'!$A$6,"")))))</f>
        <v>2</v>
      </c>
      <c r="L880" s="48">
        <f>IF(J880&lt;='CBSA Walk Groupings'!$B$2,'CBSA Walk Groupings'!$A$2,
IF(AND(J880&lt;='CBSA Walk Groupings'!$B$3,J880&gt;'CBSA Walk Groupings'!$B$2),'CBSA Walk Groupings'!$A$3,
IF(AND(J880&lt;='CBSA Walk Groupings'!$B$4,J880&gt;'CBSA Walk Groupings'!$B$3),'CBSA Walk Groupings'!$A$4,
IF(AND(J880&lt;='CBSA Walk Groupings'!$B$5,J880&gt;'CBSA Walk Groupings'!$B$4),'CBSA Walk Groupings'!$A$5,
IF(J880&gt;'CBSA Walk Groupings'!$B$5,'CBSA Walk Groupings'!$A$6,"")))))</f>
        <v>2</v>
      </c>
      <c r="M880" s="72">
        <v>0</v>
      </c>
      <c r="N880" s="72">
        <v>2</v>
      </c>
    </row>
    <row r="881" spans="1:14" x14ac:dyDescent="0.25">
      <c r="A881" t="str">
        <f t="shared" si="13"/>
        <v>Janesville Area MPO_2017</v>
      </c>
      <c r="B881" t="s">
        <v>311</v>
      </c>
      <c r="C881" s="49" t="s">
        <v>115</v>
      </c>
      <c r="D881">
        <v>2017</v>
      </c>
      <c r="E881" s="45">
        <v>71442</v>
      </c>
      <c r="F881" s="50">
        <v>34891</v>
      </c>
      <c r="G881" s="46">
        <v>95</v>
      </c>
      <c r="H881" s="46">
        <v>423</v>
      </c>
      <c r="I881" s="47">
        <f>(G881/$F881)*100</f>
        <v>0.27227651829984806</v>
      </c>
      <c r="J881" s="47">
        <f>(H881/$F881)*100</f>
        <v>1.2123470235877447</v>
      </c>
      <c r="K881" s="48">
        <f>IF(I881&lt;='CBSA Bike Groupings'!$B$2,'CBSA Bike Groupings'!$A$2,
IF(AND(I881&lt;='CBSA Bike Groupings'!$B$3,I881&gt;'CBSA Bike Groupings'!$B$2),'CBSA Bike Groupings'!$A$3,
IF(AND(I881&lt;='CBSA Bike Groupings'!$B$4,I881&gt;'CBSA Bike Groupings'!$B$3),'CBSA Bike Groupings'!$A$4,
IF(AND(I881&lt;='CBSA Bike Groupings'!$B$5,I881&gt;'CBSA Bike Groupings'!$B$4),'CBSA Bike Groupings'!$A$5,
IF(I881&gt;'CBSA Bike Groupings'!$B$5,'CBSA Bike Groupings'!$A$6,"")))))</f>
        <v>2</v>
      </c>
      <c r="L881" s="48">
        <f>IF(J881&lt;='CBSA Walk Groupings'!$B$2,'CBSA Walk Groupings'!$A$2,
IF(AND(J881&lt;='CBSA Walk Groupings'!$B$3,J881&gt;'CBSA Walk Groupings'!$B$2),'CBSA Walk Groupings'!$A$3,
IF(AND(J881&lt;='CBSA Walk Groupings'!$B$4,J881&gt;'CBSA Walk Groupings'!$B$3),'CBSA Walk Groupings'!$A$4,
IF(AND(J881&lt;='CBSA Walk Groupings'!$B$5,J881&gt;'CBSA Walk Groupings'!$B$4),'CBSA Walk Groupings'!$A$5,
IF(J881&gt;'CBSA Walk Groupings'!$B$5,'CBSA Walk Groupings'!$A$6,"")))))</f>
        <v>1</v>
      </c>
      <c r="M881" s="72">
        <v>0</v>
      </c>
      <c r="N881" s="72">
        <v>0</v>
      </c>
    </row>
    <row r="882" spans="1:14" x14ac:dyDescent="0.25">
      <c r="A882" t="str">
        <f t="shared" si="13"/>
        <v>Johnson City Metropolitan Transportation Planning Organization_2013</v>
      </c>
      <c r="B882" t="s">
        <v>312</v>
      </c>
      <c r="C882" s="49" t="s">
        <v>157</v>
      </c>
      <c r="D882">
        <v>2013</v>
      </c>
      <c r="E882" s="45">
        <v>149996.79286396285</v>
      </c>
      <c r="F882" s="50">
        <v>65246.096590049463</v>
      </c>
      <c r="G882" s="46">
        <v>135.8040154885484</v>
      </c>
      <c r="H882" s="46">
        <v>866.82896352367925</v>
      </c>
      <c r="I882" s="47">
        <v>0.2081412108709344</v>
      </c>
      <c r="J882" s="47">
        <v>1.3285529845104596</v>
      </c>
      <c r="K882" s="48">
        <f>IF(I882&lt;='CBSA Bike Groupings'!$B$2,'CBSA Bike Groupings'!$A$2,
IF(AND(I882&lt;='CBSA Bike Groupings'!$B$3,I882&gt;'CBSA Bike Groupings'!$B$2),'CBSA Bike Groupings'!$A$3,
IF(AND(I882&lt;='CBSA Bike Groupings'!$B$4,I882&gt;'CBSA Bike Groupings'!$B$3),'CBSA Bike Groupings'!$A$4,
IF(AND(I882&lt;='CBSA Bike Groupings'!$B$5,I882&gt;'CBSA Bike Groupings'!$B$4),'CBSA Bike Groupings'!$A$5,
IF(I882&gt;'CBSA Bike Groupings'!$B$5,'CBSA Bike Groupings'!$A$6,"")))))</f>
        <v>1</v>
      </c>
      <c r="L882" s="48">
        <f>IF(J882&lt;='CBSA Walk Groupings'!$B$2,'CBSA Walk Groupings'!$A$2,
IF(AND(J882&lt;='CBSA Walk Groupings'!$B$3,J882&gt;'CBSA Walk Groupings'!$B$2),'CBSA Walk Groupings'!$A$3,
IF(AND(J882&lt;='CBSA Walk Groupings'!$B$4,J882&gt;'CBSA Walk Groupings'!$B$3),'CBSA Walk Groupings'!$A$4,
IF(AND(J882&lt;='CBSA Walk Groupings'!$B$5,J882&gt;'CBSA Walk Groupings'!$B$4),'CBSA Walk Groupings'!$A$5,
IF(J882&gt;'CBSA Walk Groupings'!$B$5,'CBSA Walk Groupings'!$A$6,"")))))</f>
        <v>2</v>
      </c>
      <c r="M882" s="72">
        <v>0</v>
      </c>
      <c r="N882" s="72">
        <v>1</v>
      </c>
    </row>
    <row r="883" spans="1:14" x14ac:dyDescent="0.25">
      <c r="A883" t="str">
        <f t="shared" si="13"/>
        <v>Johnson City Metropolitan Transportation Planning Organization_2014</v>
      </c>
      <c r="B883" t="s">
        <v>312</v>
      </c>
      <c r="C883" s="49" t="s">
        <v>157</v>
      </c>
      <c r="D883">
        <v>2014</v>
      </c>
      <c r="E883" s="45">
        <v>150372.51774281965</v>
      </c>
      <c r="F883" s="50">
        <v>65658.745220024211</v>
      </c>
      <c r="G883" s="46">
        <v>165.79377299820641</v>
      </c>
      <c r="H883" s="46">
        <v>958.89030095131375</v>
      </c>
      <c r="I883" s="47">
        <v>0.25250828727022884</v>
      </c>
      <c r="J883" s="47">
        <v>1.460415208572821</v>
      </c>
      <c r="K883" s="48">
        <f>IF(I883&lt;='CBSA Bike Groupings'!$B$2,'CBSA Bike Groupings'!$A$2,
IF(AND(I883&lt;='CBSA Bike Groupings'!$B$3,I883&gt;'CBSA Bike Groupings'!$B$2),'CBSA Bike Groupings'!$A$3,
IF(AND(I883&lt;='CBSA Bike Groupings'!$B$4,I883&gt;'CBSA Bike Groupings'!$B$3),'CBSA Bike Groupings'!$A$4,
IF(AND(I883&lt;='CBSA Bike Groupings'!$B$5,I883&gt;'CBSA Bike Groupings'!$B$4),'CBSA Bike Groupings'!$A$5,
IF(I883&gt;'CBSA Bike Groupings'!$B$5,'CBSA Bike Groupings'!$A$6,"")))))</f>
        <v>2</v>
      </c>
      <c r="L883" s="48">
        <f>IF(J883&lt;='CBSA Walk Groupings'!$B$2,'CBSA Walk Groupings'!$A$2,
IF(AND(J883&lt;='CBSA Walk Groupings'!$B$3,J883&gt;'CBSA Walk Groupings'!$B$2),'CBSA Walk Groupings'!$A$3,
IF(AND(J883&lt;='CBSA Walk Groupings'!$B$4,J883&gt;'CBSA Walk Groupings'!$B$3),'CBSA Walk Groupings'!$A$4,
IF(AND(J883&lt;='CBSA Walk Groupings'!$B$5,J883&gt;'CBSA Walk Groupings'!$B$4),'CBSA Walk Groupings'!$A$5,
IF(J883&gt;'CBSA Walk Groupings'!$B$5,'CBSA Walk Groupings'!$A$6,"")))))</f>
        <v>2</v>
      </c>
      <c r="M883" s="72">
        <v>0</v>
      </c>
      <c r="N883" s="72">
        <v>0</v>
      </c>
    </row>
    <row r="884" spans="1:14" x14ac:dyDescent="0.25">
      <c r="A884" t="str">
        <f t="shared" si="13"/>
        <v>Johnson City Metropolitan Transportation Planning Organization_2015</v>
      </c>
      <c r="B884" t="s">
        <v>312</v>
      </c>
      <c r="C884" s="49" t="s">
        <v>157</v>
      </c>
      <c r="D884">
        <v>2015</v>
      </c>
      <c r="E884" s="45">
        <v>150572.03858050896</v>
      </c>
      <c r="F884" s="50">
        <v>65862.440740846214</v>
      </c>
      <c r="G884" s="46">
        <v>157.24919424944761</v>
      </c>
      <c r="H884" s="46">
        <v>807.91044537823643</v>
      </c>
      <c r="I884" s="47">
        <v>0.23875397340373034</v>
      </c>
      <c r="J884" s="47">
        <v>1.2266633855207112</v>
      </c>
      <c r="K884" s="48">
        <f>IF(I884&lt;='CBSA Bike Groupings'!$B$2,'CBSA Bike Groupings'!$A$2,
IF(AND(I884&lt;='CBSA Bike Groupings'!$B$3,I884&gt;'CBSA Bike Groupings'!$B$2),'CBSA Bike Groupings'!$A$3,
IF(AND(I884&lt;='CBSA Bike Groupings'!$B$4,I884&gt;'CBSA Bike Groupings'!$B$3),'CBSA Bike Groupings'!$A$4,
IF(AND(I884&lt;='CBSA Bike Groupings'!$B$5,I884&gt;'CBSA Bike Groupings'!$B$4),'CBSA Bike Groupings'!$A$5,
IF(I884&gt;'CBSA Bike Groupings'!$B$5,'CBSA Bike Groupings'!$A$6,"")))))</f>
        <v>2</v>
      </c>
      <c r="L884" s="48">
        <f>IF(J884&lt;='CBSA Walk Groupings'!$B$2,'CBSA Walk Groupings'!$A$2,
IF(AND(J884&lt;='CBSA Walk Groupings'!$B$3,J884&gt;'CBSA Walk Groupings'!$B$2),'CBSA Walk Groupings'!$A$3,
IF(AND(J884&lt;='CBSA Walk Groupings'!$B$4,J884&gt;'CBSA Walk Groupings'!$B$3),'CBSA Walk Groupings'!$A$4,
IF(AND(J884&lt;='CBSA Walk Groupings'!$B$5,J884&gt;'CBSA Walk Groupings'!$B$4),'CBSA Walk Groupings'!$A$5,
IF(J884&gt;'CBSA Walk Groupings'!$B$5,'CBSA Walk Groupings'!$A$6,"")))))</f>
        <v>1</v>
      </c>
      <c r="M884" s="72">
        <v>0</v>
      </c>
      <c r="N884" s="72">
        <v>3</v>
      </c>
    </row>
    <row r="885" spans="1:14" x14ac:dyDescent="0.25">
      <c r="A885" t="str">
        <f t="shared" si="13"/>
        <v>Johnson City Metropolitan Transportation Planning Organization_2016</v>
      </c>
      <c r="B885" t="s">
        <v>312</v>
      </c>
      <c r="C885" s="49" t="s">
        <v>157</v>
      </c>
      <c r="D885">
        <v>2016</v>
      </c>
      <c r="E885" s="45">
        <v>150929.60085231945</v>
      </c>
      <c r="F885" s="50">
        <v>66840.106713876507</v>
      </c>
      <c r="G885" s="46">
        <v>101.1193320302816</v>
      </c>
      <c r="H885" s="46">
        <v>854.36221550692312</v>
      </c>
      <c r="I885" s="47">
        <v>0.15128541380573299</v>
      </c>
      <c r="J885" s="47">
        <v>1.2782179106388996</v>
      </c>
      <c r="K885" s="48">
        <f>IF(I885&lt;='CBSA Bike Groupings'!$B$2,'CBSA Bike Groupings'!$A$2,
IF(AND(I885&lt;='CBSA Bike Groupings'!$B$3,I885&gt;'CBSA Bike Groupings'!$B$2),'CBSA Bike Groupings'!$A$3,
IF(AND(I885&lt;='CBSA Bike Groupings'!$B$4,I885&gt;'CBSA Bike Groupings'!$B$3),'CBSA Bike Groupings'!$A$4,
IF(AND(I885&lt;='CBSA Bike Groupings'!$B$5,I885&gt;'CBSA Bike Groupings'!$B$4),'CBSA Bike Groupings'!$A$5,
IF(I885&gt;'CBSA Bike Groupings'!$B$5,'CBSA Bike Groupings'!$A$6,"")))))</f>
        <v>1</v>
      </c>
      <c r="L885" s="48">
        <f>IF(J885&lt;='CBSA Walk Groupings'!$B$2,'CBSA Walk Groupings'!$A$2,
IF(AND(J885&lt;='CBSA Walk Groupings'!$B$3,J885&gt;'CBSA Walk Groupings'!$B$2),'CBSA Walk Groupings'!$A$3,
IF(AND(J885&lt;='CBSA Walk Groupings'!$B$4,J885&gt;'CBSA Walk Groupings'!$B$3),'CBSA Walk Groupings'!$A$4,
IF(AND(J885&lt;='CBSA Walk Groupings'!$B$5,J885&gt;'CBSA Walk Groupings'!$B$4),'CBSA Walk Groupings'!$A$5,
IF(J885&gt;'CBSA Walk Groupings'!$B$5,'CBSA Walk Groupings'!$A$6,"")))))</f>
        <v>1</v>
      </c>
      <c r="M885" s="72">
        <v>0</v>
      </c>
      <c r="N885" s="72">
        <v>0</v>
      </c>
    </row>
    <row r="886" spans="1:14" x14ac:dyDescent="0.25">
      <c r="A886" t="str">
        <f t="shared" si="13"/>
        <v>Johnson City Metropolitan Transportation Planning Organization_2017</v>
      </c>
      <c r="B886" t="s">
        <v>312</v>
      </c>
      <c r="C886" s="49" t="s">
        <v>157</v>
      </c>
      <c r="D886">
        <v>2017</v>
      </c>
      <c r="E886" s="45">
        <v>150557</v>
      </c>
      <c r="F886" s="50">
        <v>66704</v>
      </c>
      <c r="G886" s="46">
        <v>74</v>
      </c>
      <c r="H886" s="46">
        <v>831</v>
      </c>
      <c r="I886" s="47">
        <f>(G886/$F886)*100</f>
        <v>0.11093787479011753</v>
      </c>
      <c r="J886" s="47">
        <f>(H886/$F886)*100</f>
        <v>1.2458023506836173</v>
      </c>
      <c r="K886" s="48">
        <f>IF(I886&lt;='CBSA Bike Groupings'!$B$2,'CBSA Bike Groupings'!$A$2,
IF(AND(I886&lt;='CBSA Bike Groupings'!$B$3,I886&gt;'CBSA Bike Groupings'!$B$2),'CBSA Bike Groupings'!$A$3,
IF(AND(I886&lt;='CBSA Bike Groupings'!$B$4,I886&gt;'CBSA Bike Groupings'!$B$3),'CBSA Bike Groupings'!$A$4,
IF(AND(I886&lt;='CBSA Bike Groupings'!$B$5,I886&gt;'CBSA Bike Groupings'!$B$4),'CBSA Bike Groupings'!$A$5,
IF(I886&gt;'CBSA Bike Groupings'!$B$5,'CBSA Bike Groupings'!$A$6,"")))))</f>
        <v>1</v>
      </c>
      <c r="L886" s="48">
        <f>IF(J886&lt;='CBSA Walk Groupings'!$B$2,'CBSA Walk Groupings'!$A$2,
IF(AND(J886&lt;='CBSA Walk Groupings'!$B$3,J886&gt;'CBSA Walk Groupings'!$B$2),'CBSA Walk Groupings'!$A$3,
IF(AND(J886&lt;='CBSA Walk Groupings'!$B$4,J886&gt;'CBSA Walk Groupings'!$B$3),'CBSA Walk Groupings'!$A$4,
IF(AND(J886&lt;='CBSA Walk Groupings'!$B$5,J886&gt;'CBSA Walk Groupings'!$B$4),'CBSA Walk Groupings'!$A$5,
IF(J886&gt;'CBSA Walk Groupings'!$B$5,'CBSA Walk Groupings'!$A$6,"")))))</f>
        <v>1</v>
      </c>
      <c r="M886" s="72">
        <v>0</v>
      </c>
      <c r="N886" s="72">
        <v>1</v>
      </c>
    </row>
    <row r="887" spans="1:14" x14ac:dyDescent="0.25">
      <c r="A887" t="str">
        <f t="shared" si="13"/>
        <v>Johnson County COG_2013</v>
      </c>
      <c r="B887" t="s">
        <v>313</v>
      </c>
      <c r="C887" s="49" t="s">
        <v>107</v>
      </c>
      <c r="D887">
        <v>2013</v>
      </c>
      <c r="E887" s="45">
        <v>98796.422025210501</v>
      </c>
      <c r="F887" s="50">
        <v>54496.498947468826</v>
      </c>
      <c r="G887" s="46">
        <v>1699.7138266270222</v>
      </c>
      <c r="H887" s="46">
        <v>6739.4823364949889</v>
      </c>
      <c r="I887" s="47">
        <v>3.1189413255068708</v>
      </c>
      <c r="J887" s="47">
        <v>12.366817073866383</v>
      </c>
      <c r="K887" s="48">
        <f>IF(I887&lt;='CBSA Bike Groupings'!$B$2,'CBSA Bike Groupings'!$A$2,
IF(AND(I887&lt;='CBSA Bike Groupings'!$B$3,I887&gt;'CBSA Bike Groupings'!$B$2),'CBSA Bike Groupings'!$A$3,
IF(AND(I887&lt;='CBSA Bike Groupings'!$B$4,I887&gt;'CBSA Bike Groupings'!$B$3),'CBSA Bike Groupings'!$A$4,
IF(AND(I887&lt;='CBSA Bike Groupings'!$B$5,I887&gt;'CBSA Bike Groupings'!$B$4),'CBSA Bike Groupings'!$A$5,
IF(I887&gt;'CBSA Bike Groupings'!$B$5,'CBSA Bike Groupings'!$A$6,"")))))</f>
        <v>5</v>
      </c>
      <c r="L887" s="48">
        <f>IF(J887&lt;='CBSA Walk Groupings'!$B$2,'CBSA Walk Groupings'!$A$2,
IF(AND(J887&lt;='CBSA Walk Groupings'!$B$3,J887&gt;'CBSA Walk Groupings'!$B$2),'CBSA Walk Groupings'!$A$3,
IF(AND(J887&lt;='CBSA Walk Groupings'!$B$4,J887&gt;'CBSA Walk Groupings'!$B$3),'CBSA Walk Groupings'!$A$4,
IF(AND(J887&lt;='CBSA Walk Groupings'!$B$5,J887&gt;'CBSA Walk Groupings'!$B$4),'CBSA Walk Groupings'!$A$5,
IF(J887&gt;'CBSA Walk Groupings'!$B$5,'CBSA Walk Groupings'!$A$6,"")))))</f>
        <v>5</v>
      </c>
      <c r="M887" s="72">
        <v>0</v>
      </c>
      <c r="N887" s="72">
        <v>1</v>
      </c>
    </row>
    <row r="888" spans="1:14" x14ac:dyDescent="0.25">
      <c r="A888" t="str">
        <f t="shared" si="13"/>
        <v>Johnson County COG_2014</v>
      </c>
      <c r="B888" t="s">
        <v>313</v>
      </c>
      <c r="C888" s="49" t="s">
        <v>107</v>
      </c>
      <c r="D888">
        <v>2014</v>
      </c>
      <c r="E888" s="45">
        <v>100307.26626873227</v>
      </c>
      <c r="F888" s="50">
        <v>54557.768817803975</v>
      </c>
      <c r="G888" s="46">
        <v>1696.9090300919545</v>
      </c>
      <c r="H888" s="46">
        <v>6702.963247620949</v>
      </c>
      <c r="I888" s="47">
        <v>3.1102977025303091</v>
      </c>
      <c r="J888" s="47">
        <v>12.285992247970292</v>
      </c>
      <c r="K888" s="48">
        <f>IF(I888&lt;='CBSA Bike Groupings'!$B$2,'CBSA Bike Groupings'!$A$2,
IF(AND(I888&lt;='CBSA Bike Groupings'!$B$3,I888&gt;'CBSA Bike Groupings'!$B$2),'CBSA Bike Groupings'!$A$3,
IF(AND(I888&lt;='CBSA Bike Groupings'!$B$4,I888&gt;'CBSA Bike Groupings'!$B$3),'CBSA Bike Groupings'!$A$4,
IF(AND(I888&lt;='CBSA Bike Groupings'!$B$5,I888&gt;'CBSA Bike Groupings'!$B$4),'CBSA Bike Groupings'!$A$5,
IF(I888&gt;'CBSA Bike Groupings'!$B$5,'CBSA Bike Groupings'!$A$6,"")))))</f>
        <v>5</v>
      </c>
      <c r="L888" s="48">
        <f>IF(J888&lt;='CBSA Walk Groupings'!$B$2,'CBSA Walk Groupings'!$A$2,
IF(AND(J888&lt;='CBSA Walk Groupings'!$B$3,J888&gt;'CBSA Walk Groupings'!$B$2),'CBSA Walk Groupings'!$A$3,
IF(AND(J888&lt;='CBSA Walk Groupings'!$B$4,J888&gt;'CBSA Walk Groupings'!$B$3),'CBSA Walk Groupings'!$A$4,
IF(AND(J888&lt;='CBSA Walk Groupings'!$B$5,J888&gt;'CBSA Walk Groupings'!$B$4),'CBSA Walk Groupings'!$A$5,
IF(J888&gt;'CBSA Walk Groupings'!$B$5,'CBSA Walk Groupings'!$A$6,"")))))</f>
        <v>5</v>
      </c>
      <c r="M888" s="72">
        <v>0</v>
      </c>
      <c r="N888" s="72">
        <v>0</v>
      </c>
    </row>
    <row r="889" spans="1:14" x14ac:dyDescent="0.25">
      <c r="A889" t="str">
        <f t="shared" si="13"/>
        <v>Johnson County COG_2015</v>
      </c>
      <c r="B889" t="s">
        <v>313</v>
      </c>
      <c r="C889" s="49" t="s">
        <v>107</v>
      </c>
      <c r="D889">
        <v>2015</v>
      </c>
      <c r="E889" s="45">
        <v>102052.67158549519</v>
      </c>
      <c r="F889" s="50">
        <v>56508.284531494217</v>
      </c>
      <c r="G889" s="46">
        <v>1737.4535652825318</v>
      </c>
      <c r="H889" s="46">
        <v>6670.0589026302223</v>
      </c>
      <c r="I889" s="47">
        <v>3.0746882155202977</v>
      </c>
      <c r="J889" s="47">
        <v>11.803683226151989</v>
      </c>
      <c r="K889" s="48">
        <f>IF(I889&lt;='CBSA Bike Groupings'!$B$2,'CBSA Bike Groupings'!$A$2,
IF(AND(I889&lt;='CBSA Bike Groupings'!$B$3,I889&gt;'CBSA Bike Groupings'!$B$2),'CBSA Bike Groupings'!$A$3,
IF(AND(I889&lt;='CBSA Bike Groupings'!$B$4,I889&gt;'CBSA Bike Groupings'!$B$3),'CBSA Bike Groupings'!$A$4,
IF(AND(I889&lt;='CBSA Bike Groupings'!$B$5,I889&gt;'CBSA Bike Groupings'!$B$4),'CBSA Bike Groupings'!$A$5,
IF(I889&gt;'CBSA Bike Groupings'!$B$5,'CBSA Bike Groupings'!$A$6,"")))))</f>
        <v>5</v>
      </c>
      <c r="L889" s="48">
        <f>IF(J889&lt;='CBSA Walk Groupings'!$B$2,'CBSA Walk Groupings'!$A$2,
IF(AND(J889&lt;='CBSA Walk Groupings'!$B$3,J889&gt;'CBSA Walk Groupings'!$B$2),'CBSA Walk Groupings'!$A$3,
IF(AND(J889&lt;='CBSA Walk Groupings'!$B$4,J889&gt;'CBSA Walk Groupings'!$B$3),'CBSA Walk Groupings'!$A$4,
IF(AND(J889&lt;='CBSA Walk Groupings'!$B$5,J889&gt;'CBSA Walk Groupings'!$B$4),'CBSA Walk Groupings'!$A$5,
IF(J889&gt;'CBSA Walk Groupings'!$B$5,'CBSA Walk Groupings'!$A$6,"")))))</f>
        <v>5</v>
      </c>
      <c r="M889" s="72">
        <v>0</v>
      </c>
      <c r="N889" s="72">
        <v>1</v>
      </c>
    </row>
    <row r="890" spans="1:14" x14ac:dyDescent="0.25">
      <c r="A890" t="str">
        <f t="shared" si="13"/>
        <v>Johnson County COG_2016</v>
      </c>
      <c r="B890" t="s">
        <v>313</v>
      </c>
      <c r="C890" s="49" t="s">
        <v>107</v>
      </c>
      <c r="D890">
        <v>2016</v>
      </c>
      <c r="E890" s="45">
        <v>103842.76325912242</v>
      </c>
      <c r="F890" s="50">
        <v>57489.469544315638</v>
      </c>
      <c r="G890" s="46">
        <v>1651.4865535016911</v>
      </c>
      <c r="H890" s="46">
        <v>7107.6572250193858</v>
      </c>
      <c r="I890" s="47">
        <v>2.8726766251141806</v>
      </c>
      <c r="J890" s="47">
        <v>12.363407214151565</v>
      </c>
      <c r="K890" s="48">
        <f>IF(I890&lt;='CBSA Bike Groupings'!$B$2,'CBSA Bike Groupings'!$A$2,
IF(AND(I890&lt;='CBSA Bike Groupings'!$B$3,I890&gt;'CBSA Bike Groupings'!$B$2),'CBSA Bike Groupings'!$A$3,
IF(AND(I890&lt;='CBSA Bike Groupings'!$B$4,I890&gt;'CBSA Bike Groupings'!$B$3),'CBSA Bike Groupings'!$A$4,
IF(AND(I890&lt;='CBSA Bike Groupings'!$B$5,I890&gt;'CBSA Bike Groupings'!$B$4),'CBSA Bike Groupings'!$A$5,
IF(I890&gt;'CBSA Bike Groupings'!$B$5,'CBSA Bike Groupings'!$A$6,"")))))</f>
        <v>5</v>
      </c>
      <c r="L890" s="48">
        <f>IF(J890&lt;='CBSA Walk Groupings'!$B$2,'CBSA Walk Groupings'!$A$2,
IF(AND(J890&lt;='CBSA Walk Groupings'!$B$3,J890&gt;'CBSA Walk Groupings'!$B$2),'CBSA Walk Groupings'!$A$3,
IF(AND(J890&lt;='CBSA Walk Groupings'!$B$4,J890&gt;'CBSA Walk Groupings'!$B$3),'CBSA Walk Groupings'!$A$4,
IF(AND(J890&lt;='CBSA Walk Groupings'!$B$5,J890&gt;'CBSA Walk Groupings'!$B$4),'CBSA Walk Groupings'!$A$5,
IF(J890&gt;'CBSA Walk Groupings'!$B$5,'CBSA Walk Groupings'!$A$6,"")))))</f>
        <v>5</v>
      </c>
      <c r="M890" s="72">
        <v>1</v>
      </c>
      <c r="N890" s="72">
        <v>1</v>
      </c>
    </row>
    <row r="891" spans="1:14" x14ac:dyDescent="0.25">
      <c r="A891" t="str">
        <f t="shared" si="13"/>
        <v>Johnson County COG_2017</v>
      </c>
      <c r="B891" t="s">
        <v>313</v>
      </c>
      <c r="C891" s="49" t="s">
        <v>107</v>
      </c>
      <c r="D891">
        <v>2017</v>
      </c>
      <c r="E891" s="45">
        <v>105465</v>
      </c>
      <c r="F891" s="50">
        <v>58214</v>
      </c>
      <c r="G891" s="46">
        <v>1710</v>
      </c>
      <c r="H891" s="46">
        <v>6932</v>
      </c>
      <c r="I891" s="47">
        <f>(G891/$F891)*100</f>
        <v>2.9374377297557288</v>
      </c>
      <c r="J891" s="47">
        <f>(H891/$F891)*100</f>
        <v>11.907788504483458</v>
      </c>
      <c r="K891" s="48">
        <f>IF(I891&lt;='CBSA Bike Groupings'!$B$2,'CBSA Bike Groupings'!$A$2,
IF(AND(I891&lt;='CBSA Bike Groupings'!$B$3,I891&gt;'CBSA Bike Groupings'!$B$2),'CBSA Bike Groupings'!$A$3,
IF(AND(I891&lt;='CBSA Bike Groupings'!$B$4,I891&gt;'CBSA Bike Groupings'!$B$3),'CBSA Bike Groupings'!$A$4,
IF(AND(I891&lt;='CBSA Bike Groupings'!$B$5,I891&gt;'CBSA Bike Groupings'!$B$4),'CBSA Bike Groupings'!$A$5,
IF(I891&gt;'CBSA Bike Groupings'!$B$5,'CBSA Bike Groupings'!$A$6,"")))))</f>
        <v>5</v>
      </c>
      <c r="L891" s="48">
        <f>IF(J891&lt;='CBSA Walk Groupings'!$B$2,'CBSA Walk Groupings'!$A$2,
IF(AND(J891&lt;='CBSA Walk Groupings'!$B$3,J891&gt;'CBSA Walk Groupings'!$B$2),'CBSA Walk Groupings'!$A$3,
IF(AND(J891&lt;='CBSA Walk Groupings'!$B$4,J891&gt;'CBSA Walk Groupings'!$B$3),'CBSA Walk Groupings'!$A$4,
IF(AND(J891&lt;='CBSA Walk Groupings'!$B$5,J891&gt;'CBSA Walk Groupings'!$B$4),'CBSA Walk Groupings'!$A$5,
IF(J891&gt;'CBSA Walk Groupings'!$B$5,'CBSA Walk Groupings'!$A$6,"")))))</f>
        <v>5</v>
      </c>
      <c r="M891" s="72">
        <v>0</v>
      </c>
      <c r="N891" s="72">
        <v>1</v>
      </c>
    </row>
    <row r="892" spans="1:14" x14ac:dyDescent="0.25">
      <c r="A892" t="str">
        <f t="shared" si="13"/>
        <v>Jonesboro MPO_2013</v>
      </c>
      <c r="B892" t="s">
        <v>314</v>
      </c>
      <c r="C892" s="49" t="s">
        <v>262</v>
      </c>
      <c r="D892">
        <v>2013</v>
      </c>
      <c r="E892" s="45">
        <v>80694.769024582172</v>
      </c>
      <c r="F892" s="50">
        <v>35160.60178869994</v>
      </c>
      <c r="G892" s="46">
        <v>67</v>
      </c>
      <c r="H892" s="46">
        <v>506.19075768516001</v>
      </c>
      <c r="I892" s="47">
        <v>0.19055419017752062</v>
      </c>
      <c r="J892" s="47">
        <v>1.4396532821797199</v>
      </c>
      <c r="K892" s="48">
        <f>IF(I892&lt;='CBSA Bike Groupings'!$B$2,'CBSA Bike Groupings'!$A$2,
IF(AND(I892&lt;='CBSA Bike Groupings'!$B$3,I892&gt;'CBSA Bike Groupings'!$B$2),'CBSA Bike Groupings'!$A$3,
IF(AND(I892&lt;='CBSA Bike Groupings'!$B$4,I892&gt;'CBSA Bike Groupings'!$B$3),'CBSA Bike Groupings'!$A$4,
IF(AND(I892&lt;='CBSA Bike Groupings'!$B$5,I892&gt;'CBSA Bike Groupings'!$B$4),'CBSA Bike Groupings'!$A$5,
IF(I892&gt;'CBSA Bike Groupings'!$B$5,'CBSA Bike Groupings'!$A$6,"")))))</f>
        <v>1</v>
      </c>
      <c r="L892" s="48">
        <f>IF(J892&lt;='CBSA Walk Groupings'!$B$2,'CBSA Walk Groupings'!$A$2,
IF(AND(J892&lt;='CBSA Walk Groupings'!$B$3,J892&gt;'CBSA Walk Groupings'!$B$2),'CBSA Walk Groupings'!$A$3,
IF(AND(J892&lt;='CBSA Walk Groupings'!$B$4,J892&gt;'CBSA Walk Groupings'!$B$3),'CBSA Walk Groupings'!$A$4,
IF(AND(J892&lt;='CBSA Walk Groupings'!$B$5,J892&gt;'CBSA Walk Groupings'!$B$4),'CBSA Walk Groupings'!$A$5,
IF(J892&gt;'CBSA Walk Groupings'!$B$5,'CBSA Walk Groupings'!$A$6,"")))))</f>
        <v>2</v>
      </c>
      <c r="M892" s="72">
        <v>0</v>
      </c>
      <c r="N892" s="72">
        <v>0</v>
      </c>
    </row>
    <row r="893" spans="1:14" x14ac:dyDescent="0.25">
      <c r="A893" t="str">
        <f t="shared" si="13"/>
        <v>Jonesboro MPO_2014</v>
      </c>
      <c r="B893" t="s">
        <v>314</v>
      </c>
      <c r="C893" s="49" t="s">
        <v>262</v>
      </c>
      <c r="D893">
        <v>2014</v>
      </c>
      <c r="E893" s="45">
        <v>81857.61232052272</v>
      </c>
      <c r="F893" s="50">
        <v>36096.030701637617</v>
      </c>
      <c r="G893" s="46">
        <v>39</v>
      </c>
      <c r="H893" s="46">
        <v>521.25677317868281</v>
      </c>
      <c r="I893" s="47">
        <v>0.10804512086762669</v>
      </c>
      <c r="J893" s="47">
        <v>1.4440833605425603</v>
      </c>
      <c r="K893" s="48">
        <f>IF(I893&lt;='CBSA Bike Groupings'!$B$2,'CBSA Bike Groupings'!$A$2,
IF(AND(I893&lt;='CBSA Bike Groupings'!$B$3,I893&gt;'CBSA Bike Groupings'!$B$2),'CBSA Bike Groupings'!$A$3,
IF(AND(I893&lt;='CBSA Bike Groupings'!$B$4,I893&gt;'CBSA Bike Groupings'!$B$3),'CBSA Bike Groupings'!$A$4,
IF(AND(I893&lt;='CBSA Bike Groupings'!$B$5,I893&gt;'CBSA Bike Groupings'!$B$4),'CBSA Bike Groupings'!$A$5,
IF(I893&gt;'CBSA Bike Groupings'!$B$5,'CBSA Bike Groupings'!$A$6,"")))))</f>
        <v>1</v>
      </c>
      <c r="L893" s="48">
        <f>IF(J893&lt;='CBSA Walk Groupings'!$B$2,'CBSA Walk Groupings'!$A$2,
IF(AND(J893&lt;='CBSA Walk Groupings'!$B$3,J893&gt;'CBSA Walk Groupings'!$B$2),'CBSA Walk Groupings'!$A$3,
IF(AND(J893&lt;='CBSA Walk Groupings'!$B$4,J893&gt;'CBSA Walk Groupings'!$B$3),'CBSA Walk Groupings'!$A$4,
IF(AND(J893&lt;='CBSA Walk Groupings'!$B$5,J893&gt;'CBSA Walk Groupings'!$B$4),'CBSA Walk Groupings'!$A$5,
IF(J893&gt;'CBSA Walk Groupings'!$B$5,'CBSA Walk Groupings'!$A$6,"")))))</f>
        <v>2</v>
      </c>
      <c r="M893" s="72">
        <v>0</v>
      </c>
      <c r="N893" s="72">
        <v>0</v>
      </c>
    </row>
    <row r="894" spans="1:14" x14ac:dyDescent="0.25">
      <c r="A894" t="str">
        <f t="shared" si="13"/>
        <v>Jonesboro MPO_2015</v>
      </c>
      <c r="B894" t="s">
        <v>314</v>
      </c>
      <c r="C894" s="49" t="s">
        <v>262</v>
      </c>
      <c r="D894">
        <v>2015</v>
      </c>
      <c r="E894" s="45">
        <v>83191.001611757791</v>
      </c>
      <c r="F894" s="50">
        <v>36711.04118721436</v>
      </c>
      <c r="G894" s="46">
        <v>28.00000000028</v>
      </c>
      <c r="H894" s="46">
        <v>694.02304606245161</v>
      </c>
      <c r="I894" s="47">
        <v>7.6271331715951934E-2</v>
      </c>
      <c r="J894" s="47">
        <v>1.8905022130076887</v>
      </c>
      <c r="K894" s="48">
        <f>IF(I894&lt;='CBSA Bike Groupings'!$B$2,'CBSA Bike Groupings'!$A$2,
IF(AND(I894&lt;='CBSA Bike Groupings'!$B$3,I894&gt;'CBSA Bike Groupings'!$B$2),'CBSA Bike Groupings'!$A$3,
IF(AND(I894&lt;='CBSA Bike Groupings'!$B$4,I894&gt;'CBSA Bike Groupings'!$B$3),'CBSA Bike Groupings'!$A$4,
IF(AND(I894&lt;='CBSA Bike Groupings'!$B$5,I894&gt;'CBSA Bike Groupings'!$B$4),'CBSA Bike Groupings'!$A$5,
IF(I894&gt;'CBSA Bike Groupings'!$B$5,'CBSA Bike Groupings'!$A$6,"")))))</f>
        <v>1</v>
      </c>
      <c r="L894" s="48">
        <f>IF(J894&lt;='CBSA Walk Groupings'!$B$2,'CBSA Walk Groupings'!$A$2,
IF(AND(J894&lt;='CBSA Walk Groupings'!$B$3,J894&gt;'CBSA Walk Groupings'!$B$2),'CBSA Walk Groupings'!$A$3,
IF(AND(J894&lt;='CBSA Walk Groupings'!$B$4,J894&gt;'CBSA Walk Groupings'!$B$3),'CBSA Walk Groupings'!$A$4,
IF(AND(J894&lt;='CBSA Walk Groupings'!$B$5,J894&gt;'CBSA Walk Groupings'!$B$4),'CBSA Walk Groupings'!$A$5,
IF(J894&gt;'CBSA Walk Groupings'!$B$5,'CBSA Walk Groupings'!$A$6,"")))))</f>
        <v>3</v>
      </c>
      <c r="M894" s="72">
        <v>0</v>
      </c>
      <c r="N894" s="72">
        <v>2</v>
      </c>
    </row>
    <row r="895" spans="1:14" x14ac:dyDescent="0.25">
      <c r="A895" t="str">
        <f t="shared" si="13"/>
        <v>Jonesboro MPO_2016</v>
      </c>
      <c r="B895" t="s">
        <v>314</v>
      </c>
      <c r="C895" s="49" t="s">
        <v>262</v>
      </c>
      <c r="D895">
        <v>2016</v>
      </c>
      <c r="E895" s="45">
        <v>84110.904568934828</v>
      </c>
      <c r="F895" s="50">
        <v>38190.33109758002</v>
      </c>
      <c r="G895" s="46">
        <v>44.000000000299998</v>
      </c>
      <c r="H895" s="46">
        <v>837.62914761095271</v>
      </c>
      <c r="I895" s="47">
        <v>0.1152124077894892</v>
      </c>
      <c r="J895" s="47">
        <v>2.1933016120513034</v>
      </c>
      <c r="K895" s="48">
        <f>IF(I895&lt;='CBSA Bike Groupings'!$B$2,'CBSA Bike Groupings'!$A$2,
IF(AND(I895&lt;='CBSA Bike Groupings'!$B$3,I895&gt;'CBSA Bike Groupings'!$B$2),'CBSA Bike Groupings'!$A$3,
IF(AND(I895&lt;='CBSA Bike Groupings'!$B$4,I895&gt;'CBSA Bike Groupings'!$B$3),'CBSA Bike Groupings'!$A$4,
IF(AND(I895&lt;='CBSA Bike Groupings'!$B$5,I895&gt;'CBSA Bike Groupings'!$B$4),'CBSA Bike Groupings'!$A$5,
IF(I895&gt;'CBSA Bike Groupings'!$B$5,'CBSA Bike Groupings'!$A$6,"")))))</f>
        <v>1</v>
      </c>
      <c r="L895" s="48">
        <f>IF(J895&lt;='CBSA Walk Groupings'!$B$2,'CBSA Walk Groupings'!$A$2,
IF(AND(J895&lt;='CBSA Walk Groupings'!$B$3,J895&gt;'CBSA Walk Groupings'!$B$2),'CBSA Walk Groupings'!$A$3,
IF(AND(J895&lt;='CBSA Walk Groupings'!$B$4,J895&gt;'CBSA Walk Groupings'!$B$3),'CBSA Walk Groupings'!$A$4,
IF(AND(J895&lt;='CBSA Walk Groupings'!$B$5,J895&gt;'CBSA Walk Groupings'!$B$4),'CBSA Walk Groupings'!$A$5,
IF(J895&gt;'CBSA Walk Groupings'!$B$5,'CBSA Walk Groupings'!$A$6,"")))))</f>
        <v>3</v>
      </c>
      <c r="M895" s="72">
        <v>1</v>
      </c>
      <c r="N895" s="72">
        <v>3</v>
      </c>
    </row>
    <row r="896" spans="1:14" x14ac:dyDescent="0.25">
      <c r="A896" t="str">
        <f t="shared" si="13"/>
        <v>Jonesboro MPO_2017</v>
      </c>
      <c r="B896" t="s">
        <v>314</v>
      </c>
      <c r="C896" s="49" t="s">
        <v>262</v>
      </c>
      <c r="D896">
        <v>2017</v>
      </c>
      <c r="E896" s="45">
        <v>85077</v>
      </c>
      <c r="F896" s="50">
        <v>39193</v>
      </c>
      <c r="G896" s="46">
        <v>37</v>
      </c>
      <c r="H896" s="46">
        <v>956</v>
      </c>
      <c r="I896" s="47">
        <f>(G896/$F896)*100</f>
        <v>9.4404613068660215E-2</v>
      </c>
      <c r="J896" s="47">
        <f>(H896/$F896)*100</f>
        <v>2.4392110836118692</v>
      </c>
      <c r="K896" s="48">
        <f>IF(I896&lt;='CBSA Bike Groupings'!$B$2,'CBSA Bike Groupings'!$A$2,
IF(AND(I896&lt;='CBSA Bike Groupings'!$B$3,I896&gt;'CBSA Bike Groupings'!$B$2),'CBSA Bike Groupings'!$A$3,
IF(AND(I896&lt;='CBSA Bike Groupings'!$B$4,I896&gt;'CBSA Bike Groupings'!$B$3),'CBSA Bike Groupings'!$A$4,
IF(AND(I896&lt;='CBSA Bike Groupings'!$B$5,I896&gt;'CBSA Bike Groupings'!$B$4),'CBSA Bike Groupings'!$A$5,
IF(I896&gt;'CBSA Bike Groupings'!$B$5,'CBSA Bike Groupings'!$A$6,"")))))</f>
        <v>1</v>
      </c>
      <c r="L896" s="48">
        <f>IF(J896&lt;='CBSA Walk Groupings'!$B$2,'CBSA Walk Groupings'!$A$2,
IF(AND(J896&lt;='CBSA Walk Groupings'!$B$3,J896&gt;'CBSA Walk Groupings'!$B$2),'CBSA Walk Groupings'!$A$3,
IF(AND(J896&lt;='CBSA Walk Groupings'!$B$4,J896&gt;'CBSA Walk Groupings'!$B$3),'CBSA Walk Groupings'!$A$4,
IF(AND(J896&lt;='CBSA Walk Groupings'!$B$5,J896&gt;'CBSA Walk Groupings'!$B$4),'CBSA Walk Groupings'!$A$5,
IF(J896&gt;'CBSA Walk Groupings'!$B$5,'CBSA Walk Groupings'!$A$6,"")))))</f>
        <v>4</v>
      </c>
      <c r="M896" s="72">
        <v>0</v>
      </c>
      <c r="N896" s="72">
        <v>4</v>
      </c>
    </row>
    <row r="897" spans="1:14" x14ac:dyDescent="0.25">
      <c r="A897" t="str">
        <f t="shared" si="13"/>
        <v>Joplin Area Transportation Study Organization_2013</v>
      </c>
      <c r="B897" t="s">
        <v>315</v>
      </c>
      <c r="C897" s="49" t="s">
        <v>173</v>
      </c>
      <c r="D897">
        <v>2013</v>
      </c>
      <c r="E897" s="45">
        <v>74703.406252405854</v>
      </c>
      <c r="F897" s="50">
        <v>34651.435965749741</v>
      </c>
      <c r="G897" s="46">
        <v>88.537600878384211</v>
      </c>
      <c r="H897" s="46">
        <v>650.07865802908168</v>
      </c>
      <c r="I897" s="47">
        <v>0.25550918283991686</v>
      </c>
      <c r="J897" s="47">
        <v>1.8760511358652903</v>
      </c>
      <c r="K897" s="48">
        <f>IF(I897&lt;='CBSA Bike Groupings'!$B$2,'CBSA Bike Groupings'!$A$2,
IF(AND(I897&lt;='CBSA Bike Groupings'!$B$3,I897&gt;'CBSA Bike Groupings'!$B$2),'CBSA Bike Groupings'!$A$3,
IF(AND(I897&lt;='CBSA Bike Groupings'!$B$4,I897&gt;'CBSA Bike Groupings'!$B$3),'CBSA Bike Groupings'!$A$4,
IF(AND(I897&lt;='CBSA Bike Groupings'!$B$5,I897&gt;'CBSA Bike Groupings'!$B$4),'CBSA Bike Groupings'!$A$5,
IF(I897&gt;'CBSA Bike Groupings'!$B$5,'CBSA Bike Groupings'!$A$6,"")))))</f>
        <v>2</v>
      </c>
      <c r="L897" s="48">
        <f>IF(J897&lt;='CBSA Walk Groupings'!$B$2,'CBSA Walk Groupings'!$A$2,
IF(AND(J897&lt;='CBSA Walk Groupings'!$B$3,J897&gt;'CBSA Walk Groupings'!$B$2),'CBSA Walk Groupings'!$A$3,
IF(AND(J897&lt;='CBSA Walk Groupings'!$B$4,J897&gt;'CBSA Walk Groupings'!$B$3),'CBSA Walk Groupings'!$A$4,
IF(AND(J897&lt;='CBSA Walk Groupings'!$B$5,J897&gt;'CBSA Walk Groupings'!$B$4),'CBSA Walk Groupings'!$A$5,
IF(J897&gt;'CBSA Walk Groupings'!$B$5,'CBSA Walk Groupings'!$A$6,"")))))</f>
        <v>3</v>
      </c>
      <c r="M897" s="72">
        <v>0</v>
      </c>
      <c r="N897" s="72">
        <v>2</v>
      </c>
    </row>
    <row r="898" spans="1:14" x14ac:dyDescent="0.25">
      <c r="A898" t="str">
        <f t="shared" si="13"/>
        <v>Joplin Area Transportation Study Organization_2014</v>
      </c>
      <c r="B898" t="s">
        <v>315</v>
      </c>
      <c r="C898" s="49" t="s">
        <v>173</v>
      </c>
      <c r="D898">
        <v>2014</v>
      </c>
      <c r="E898" s="45">
        <v>75251.217907361788</v>
      </c>
      <c r="F898" s="50">
        <v>35362.525159792363</v>
      </c>
      <c r="G898" s="46">
        <v>74.372443440140287</v>
      </c>
      <c r="H898" s="46">
        <v>667.61710344394783</v>
      </c>
      <c r="I898" s="47">
        <v>0.21031428922022427</v>
      </c>
      <c r="J898" s="47">
        <v>1.8879225972330642</v>
      </c>
      <c r="K898" s="48">
        <f>IF(I898&lt;='CBSA Bike Groupings'!$B$2,'CBSA Bike Groupings'!$A$2,
IF(AND(I898&lt;='CBSA Bike Groupings'!$B$3,I898&gt;'CBSA Bike Groupings'!$B$2),'CBSA Bike Groupings'!$A$3,
IF(AND(I898&lt;='CBSA Bike Groupings'!$B$4,I898&gt;'CBSA Bike Groupings'!$B$3),'CBSA Bike Groupings'!$A$4,
IF(AND(I898&lt;='CBSA Bike Groupings'!$B$5,I898&gt;'CBSA Bike Groupings'!$B$4),'CBSA Bike Groupings'!$A$5,
IF(I898&gt;'CBSA Bike Groupings'!$B$5,'CBSA Bike Groupings'!$A$6,"")))))</f>
        <v>1</v>
      </c>
      <c r="L898" s="48">
        <f>IF(J898&lt;='CBSA Walk Groupings'!$B$2,'CBSA Walk Groupings'!$A$2,
IF(AND(J898&lt;='CBSA Walk Groupings'!$B$3,J898&gt;'CBSA Walk Groupings'!$B$2),'CBSA Walk Groupings'!$A$3,
IF(AND(J898&lt;='CBSA Walk Groupings'!$B$4,J898&gt;'CBSA Walk Groupings'!$B$3),'CBSA Walk Groupings'!$A$4,
IF(AND(J898&lt;='CBSA Walk Groupings'!$B$5,J898&gt;'CBSA Walk Groupings'!$B$4),'CBSA Walk Groupings'!$A$5,
IF(J898&gt;'CBSA Walk Groupings'!$B$5,'CBSA Walk Groupings'!$A$6,"")))))</f>
        <v>3</v>
      </c>
      <c r="M898" s="72">
        <v>0</v>
      </c>
      <c r="N898" s="72">
        <v>1</v>
      </c>
    </row>
    <row r="899" spans="1:14" x14ac:dyDescent="0.25">
      <c r="A899" t="str">
        <f t="shared" ref="A899:A962" si="14">B899&amp;"_"&amp;D899</f>
        <v>Joplin Area Transportation Study Organization_2015</v>
      </c>
      <c r="B899" t="s">
        <v>315</v>
      </c>
      <c r="C899" s="49" t="s">
        <v>173</v>
      </c>
      <c r="D899">
        <v>2015</v>
      </c>
      <c r="E899" s="45">
        <v>75274.967852962625</v>
      </c>
      <c r="F899" s="50">
        <v>35959.433153017839</v>
      </c>
      <c r="G899" s="46">
        <v>88.092594642940796</v>
      </c>
      <c r="H899" s="46">
        <v>638.59739101279604</v>
      </c>
      <c r="I899" s="47">
        <v>0.24497770659532145</v>
      </c>
      <c r="J899" s="47">
        <v>1.7758828074274102</v>
      </c>
      <c r="K899" s="48">
        <f>IF(I899&lt;='CBSA Bike Groupings'!$B$2,'CBSA Bike Groupings'!$A$2,
IF(AND(I899&lt;='CBSA Bike Groupings'!$B$3,I899&gt;'CBSA Bike Groupings'!$B$2),'CBSA Bike Groupings'!$A$3,
IF(AND(I899&lt;='CBSA Bike Groupings'!$B$4,I899&gt;'CBSA Bike Groupings'!$B$3),'CBSA Bike Groupings'!$A$4,
IF(AND(I899&lt;='CBSA Bike Groupings'!$B$5,I899&gt;'CBSA Bike Groupings'!$B$4),'CBSA Bike Groupings'!$A$5,
IF(I899&gt;'CBSA Bike Groupings'!$B$5,'CBSA Bike Groupings'!$A$6,"")))))</f>
        <v>2</v>
      </c>
      <c r="L899" s="48">
        <f>IF(J899&lt;='CBSA Walk Groupings'!$B$2,'CBSA Walk Groupings'!$A$2,
IF(AND(J899&lt;='CBSA Walk Groupings'!$B$3,J899&gt;'CBSA Walk Groupings'!$B$2),'CBSA Walk Groupings'!$A$3,
IF(AND(J899&lt;='CBSA Walk Groupings'!$B$4,J899&gt;'CBSA Walk Groupings'!$B$3),'CBSA Walk Groupings'!$A$4,
IF(AND(J899&lt;='CBSA Walk Groupings'!$B$5,J899&gt;'CBSA Walk Groupings'!$B$4),'CBSA Walk Groupings'!$A$5,
IF(J899&gt;'CBSA Walk Groupings'!$B$5,'CBSA Walk Groupings'!$A$6,"")))))</f>
        <v>2</v>
      </c>
      <c r="M899" s="72">
        <v>0</v>
      </c>
      <c r="N899" s="72">
        <v>2</v>
      </c>
    </row>
    <row r="900" spans="1:14" x14ac:dyDescent="0.25">
      <c r="A900" t="str">
        <f t="shared" si="14"/>
        <v>Joplin Area Transportation Study Organization_2016</v>
      </c>
      <c r="B900" t="s">
        <v>315</v>
      </c>
      <c r="C900" s="49" t="s">
        <v>173</v>
      </c>
      <c r="D900">
        <v>2016</v>
      </c>
      <c r="E900" s="45">
        <v>75916.270984467992</v>
      </c>
      <c r="F900" s="50">
        <v>36884.596097709196</v>
      </c>
      <c r="G900" s="46">
        <v>93.313906912875794</v>
      </c>
      <c r="H900" s="46">
        <v>632.93774945404903</v>
      </c>
      <c r="I900" s="47">
        <v>0.25298882673320444</v>
      </c>
      <c r="J900" s="47">
        <v>1.7159947957064905</v>
      </c>
      <c r="K900" s="48">
        <f>IF(I900&lt;='CBSA Bike Groupings'!$B$2,'CBSA Bike Groupings'!$A$2,
IF(AND(I900&lt;='CBSA Bike Groupings'!$B$3,I900&gt;'CBSA Bike Groupings'!$B$2),'CBSA Bike Groupings'!$A$3,
IF(AND(I900&lt;='CBSA Bike Groupings'!$B$4,I900&gt;'CBSA Bike Groupings'!$B$3),'CBSA Bike Groupings'!$A$4,
IF(AND(I900&lt;='CBSA Bike Groupings'!$B$5,I900&gt;'CBSA Bike Groupings'!$B$4),'CBSA Bike Groupings'!$A$5,
IF(I900&gt;'CBSA Bike Groupings'!$B$5,'CBSA Bike Groupings'!$A$6,"")))))</f>
        <v>2</v>
      </c>
      <c r="L900" s="48">
        <f>IF(J900&lt;='CBSA Walk Groupings'!$B$2,'CBSA Walk Groupings'!$A$2,
IF(AND(J900&lt;='CBSA Walk Groupings'!$B$3,J900&gt;'CBSA Walk Groupings'!$B$2),'CBSA Walk Groupings'!$A$3,
IF(AND(J900&lt;='CBSA Walk Groupings'!$B$4,J900&gt;'CBSA Walk Groupings'!$B$3),'CBSA Walk Groupings'!$A$4,
IF(AND(J900&lt;='CBSA Walk Groupings'!$B$5,J900&gt;'CBSA Walk Groupings'!$B$4),'CBSA Walk Groupings'!$A$5,
IF(J900&gt;'CBSA Walk Groupings'!$B$5,'CBSA Walk Groupings'!$A$6,"")))))</f>
        <v>2</v>
      </c>
      <c r="M900" s="72">
        <v>0</v>
      </c>
      <c r="N900" s="72">
        <v>0</v>
      </c>
    </row>
    <row r="901" spans="1:14" x14ac:dyDescent="0.25">
      <c r="A901" t="str">
        <f t="shared" si="14"/>
        <v>Joplin Area Transportation Study Organization_2017</v>
      </c>
      <c r="B901" t="s">
        <v>315</v>
      </c>
      <c r="C901" s="49" t="s">
        <v>173</v>
      </c>
      <c r="D901">
        <v>2017</v>
      </c>
      <c r="E901" s="45">
        <v>77319</v>
      </c>
      <c r="F901" s="50">
        <v>37836</v>
      </c>
      <c r="G901" s="46">
        <v>81</v>
      </c>
      <c r="H901" s="46">
        <v>590</v>
      </c>
      <c r="I901" s="47">
        <f>(G901/$F901)*100</f>
        <v>0.21408182683158894</v>
      </c>
      <c r="J901" s="47">
        <f>(H901/$F901)*100</f>
        <v>1.5593614546992283</v>
      </c>
      <c r="K901" s="48">
        <f>IF(I901&lt;='CBSA Bike Groupings'!$B$2,'CBSA Bike Groupings'!$A$2,
IF(AND(I901&lt;='CBSA Bike Groupings'!$B$3,I901&gt;'CBSA Bike Groupings'!$B$2),'CBSA Bike Groupings'!$A$3,
IF(AND(I901&lt;='CBSA Bike Groupings'!$B$4,I901&gt;'CBSA Bike Groupings'!$B$3),'CBSA Bike Groupings'!$A$4,
IF(AND(I901&lt;='CBSA Bike Groupings'!$B$5,I901&gt;'CBSA Bike Groupings'!$B$4),'CBSA Bike Groupings'!$A$5,
IF(I901&gt;'CBSA Bike Groupings'!$B$5,'CBSA Bike Groupings'!$A$6,"")))))</f>
        <v>1</v>
      </c>
      <c r="L901" s="48">
        <f>IF(J901&lt;='CBSA Walk Groupings'!$B$2,'CBSA Walk Groupings'!$A$2,
IF(AND(J901&lt;='CBSA Walk Groupings'!$B$3,J901&gt;'CBSA Walk Groupings'!$B$2),'CBSA Walk Groupings'!$A$3,
IF(AND(J901&lt;='CBSA Walk Groupings'!$B$4,J901&gt;'CBSA Walk Groupings'!$B$3),'CBSA Walk Groupings'!$A$4,
IF(AND(J901&lt;='CBSA Walk Groupings'!$B$5,J901&gt;'CBSA Walk Groupings'!$B$4),'CBSA Walk Groupings'!$A$5,
IF(J901&gt;'CBSA Walk Groupings'!$B$5,'CBSA Walk Groupings'!$A$6,"")))))</f>
        <v>2</v>
      </c>
      <c r="M901" s="72">
        <v>0</v>
      </c>
      <c r="N901" s="72">
        <v>3</v>
      </c>
    </row>
    <row r="902" spans="1:14" x14ac:dyDescent="0.25">
      <c r="A902" t="str">
        <f t="shared" si="14"/>
        <v>Kalamazoo Area Transportation Study_2013</v>
      </c>
      <c r="B902" t="s">
        <v>316</v>
      </c>
      <c r="C902" s="49" t="s">
        <v>133</v>
      </c>
      <c r="D902">
        <v>2013</v>
      </c>
      <c r="E902" s="45">
        <v>279413.90335385484</v>
      </c>
      <c r="F902" s="50">
        <v>127039.9394818678</v>
      </c>
      <c r="G902" s="46">
        <v>537.99910300307545</v>
      </c>
      <c r="H902" s="46">
        <v>3722.0009284281105</v>
      </c>
      <c r="I902" s="47">
        <v>0.42348816065034667</v>
      </c>
      <c r="J902" s="47">
        <v>2.9297880206872624</v>
      </c>
      <c r="K902" s="48">
        <f>IF(I902&lt;='CBSA Bike Groupings'!$B$2,'CBSA Bike Groupings'!$A$2,
IF(AND(I902&lt;='CBSA Bike Groupings'!$B$3,I902&gt;'CBSA Bike Groupings'!$B$2),'CBSA Bike Groupings'!$A$3,
IF(AND(I902&lt;='CBSA Bike Groupings'!$B$4,I902&gt;'CBSA Bike Groupings'!$B$3),'CBSA Bike Groupings'!$A$4,
IF(AND(I902&lt;='CBSA Bike Groupings'!$B$5,I902&gt;'CBSA Bike Groupings'!$B$4),'CBSA Bike Groupings'!$A$5,
IF(I902&gt;'CBSA Bike Groupings'!$B$5,'CBSA Bike Groupings'!$A$6,"")))))</f>
        <v>3</v>
      </c>
      <c r="L902" s="48">
        <f>IF(J902&lt;='CBSA Walk Groupings'!$B$2,'CBSA Walk Groupings'!$A$2,
IF(AND(J902&lt;='CBSA Walk Groupings'!$B$3,J902&gt;'CBSA Walk Groupings'!$B$2),'CBSA Walk Groupings'!$A$3,
IF(AND(J902&lt;='CBSA Walk Groupings'!$B$4,J902&gt;'CBSA Walk Groupings'!$B$3),'CBSA Walk Groupings'!$A$4,
IF(AND(J902&lt;='CBSA Walk Groupings'!$B$5,J902&gt;'CBSA Walk Groupings'!$B$4),'CBSA Walk Groupings'!$A$5,
IF(J902&gt;'CBSA Walk Groupings'!$B$5,'CBSA Walk Groupings'!$A$6,"")))))</f>
        <v>4</v>
      </c>
      <c r="M902" s="72">
        <v>1</v>
      </c>
      <c r="N902" s="72">
        <v>7</v>
      </c>
    </row>
    <row r="903" spans="1:14" x14ac:dyDescent="0.25">
      <c r="A903" t="str">
        <f t="shared" si="14"/>
        <v>Kalamazoo Area Transportation Study_2014</v>
      </c>
      <c r="B903" t="s">
        <v>316</v>
      </c>
      <c r="C903" s="49" t="s">
        <v>133</v>
      </c>
      <c r="D903">
        <v>2014</v>
      </c>
      <c r="E903" s="45">
        <v>281451.90289851662</v>
      </c>
      <c r="F903" s="50">
        <v>129433.93718319682</v>
      </c>
      <c r="G903" s="46">
        <v>575.99940972130867</v>
      </c>
      <c r="H903" s="46">
        <v>3577.0004138444947</v>
      </c>
      <c r="I903" s="47">
        <v>0.44501420744549924</v>
      </c>
      <c r="J903" s="47">
        <v>2.7635722838143431</v>
      </c>
      <c r="K903" s="48">
        <f>IF(I903&lt;='CBSA Bike Groupings'!$B$2,'CBSA Bike Groupings'!$A$2,
IF(AND(I903&lt;='CBSA Bike Groupings'!$B$3,I903&gt;'CBSA Bike Groupings'!$B$2),'CBSA Bike Groupings'!$A$3,
IF(AND(I903&lt;='CBSA Bike Groupings'!$B$4,I903&gt;'CBSA Bike Groupings'!$B$3),'CBSA Bike Groupings'!$A$4,
IF(AND(I903&lt;='CBSA Bike Groupings'!$B$5,I903&gt;'CBSA Bike Groupings'!$B$4),'CBSA Bike Groupings'!$A$5,
IF(I903&gt;'CBSA Bike Groupings'!$B$5,'CBSA Bike Groupings'!$A$6,"")))))</f>
        <v>3</v>
      </c>
      <c r="L903" s="48">
        <f>IF(J903&lt;='CBSA Walk Groupings'!$B$2,'CBSA Walk Groupings'!$A$2,
IF(AND(J903&lt;='CBSA Walk Groupings'!$B$3,J903&gt;'CBSA Walk Groupings'!$B$2),'CBSA Walk Groupings'!$A$3,
IF(AND(J903&lt;='CBSA Walk Groupings'!$B$4,J903&gt;'CBSA Walk Groupings'!$B$3),'CBSA Walk Groupings'!$A$4,
IF(AND(J903&lt;='CBSA Walk Groupings'!$B$5,J903&gt;'CBSA Walk Groupings'!$B$4),'CBSA Walk Groupings'!$A$5,
IF(J903&gt;'CBSA Walk Groupings'!$B$5,'CBSA Walk Groupings'!$A$6,"")))))</f>
        <v>4</v>
      </c>
      <c r="M903" s="72">
        <v>2</v>
      </c>
      <c r="N903" s="72">
        <v>0</v>
      </c>
    </row>
    <row r="904" spans="1:14" x14ac:dyDescent="0.25">
      <c r="A904" t="str">
        <f t="shared" si="14"/>
        <v>Kalamazoo Area Transportation Study_2015</v>
      </c>
      <c r="B904" t="s">
        <v>316</v>
      </c>
      <c r="C904" s="49" t="s">
        <v>133</v>
      </c>
      <c r="D904">
        <v>2015</v>
      </c>
      <c r="E904" s="45">
        <v>283273.90729151294</v>
      </c>
      <c r="F904" s="50">
        <v>132641.93775489909</v>
      </c>
      <c r="G904" s="46">
        <v>616.00007537260137</v>
      </c>
      <c r="H904" s="46">
        <v>3718.0011575138747</v>
      </c>
      <c r="I904" s="47">
        <v>0.46440823000555842</v>
      </c>
      <c r="J904" s="47">
        <v>2.8030359179342974</v>
      </c>
      <c r="K904" s="48">
        <f>IF(I904&lt;='CBSA Bike Groupings'!$B$2,'CBSA Bike Groupings'!$A$2,
IF(AND(I904&lt;='CBSA Bike Groupings'!$B$3,I904&gt;'CBSA Bike Groupings'!$B$2),'CBSA Bike Groupings'!$A$3,
IF(AND(I904&lt;='CBSA Bike Groupings'!$B$4,I904&gt;'CBSA Bike Groupings'!$B$3),'CBSA Bike Groupings'!$A$4,
IF(AND(I904&lt;='CBSA Bike Groupings'!$B$5,I904&gt;'CBSA Bike Groupings'!$B$4),'CBSA Bike Groupings'!$A$5,
IF(I904&gt;'CBSA Bike Groupings'!$B$5,'CBSA Bike Groupings'!$A$6,"")))))</f>
        <v>3</v>
      </c>
      <c r="L904" s="48">
        <f>IF(J904&lt;='CBSA Walk Groupings'!$B$2,'CBSA Walk Groupings'!$A$2,
IF(AND(J904&lt;='CBSA Walk Groupings'!$B$3,J904&gt;'CBSA Walk Groupings'!$B$2),'CBSA Walk Groupings'!$A$3,
IF(AND(J904&lt;='CBSA Walk Groupings'!$B$4,J904&gt;'CBSA Walk Groupings'!$B$3),'CBSA Walk Groupings'!$A$4,
IF(AND(J904&lt;='CBSA Walk Groupings'!$B$5,J904&gt;'CBSA Walk Groupings'!$B$4),'CBSA Walk Groupings'!$A$5,
IF(J904&gt;'CBSA Walk Groupings'!$B$5,'CBSA Walk Groupings'!$A$6,"")))))</f>
        <v>4</v>
      </c>
      <c r="M904" s="72">
        <v>1</v>
      </c>
      <c r="N904" s="72">
        <v>2</v>
      </c>
    </row>
    <row r="905" spans="1:14" x14ac:dyDescent="0.25">
      <c r="A905" t="str">
        <f t="shared" si="14"/>
        <v>Kalamazoo Area Transportation Study_2016</v>
      </c>
      <c r="B905" t="s">
        <v>316</v>
      </c>
      <c r="C905" s="49" t="s">
        <v>133</v>
      </c>
      <c r="D905">
        <v>2016</v>
      </c>
      <c r="E905" s="45">
        <v>285113.90197107138</v>
      </c>
      <c r="F905" s="50">
        <v>136702.9376998943</v>
      </c>
      <c r="G905" s="46">
        <v>655.00012857809827</v>
      </c>
      <c r="H905" s="46">
        <v>4043.9997594122055</v>
      </c>
      <c r="I905" s="47">
        <v>0.47914122373582657</v>
      </c>
      <c r="J905" s="47">
        <v>2.9582391040418234</v>
      </c>
      <c r="K905" s="48">
        <f>IF(I905&lt;='CBSA Bike Groupings'!$B$2,'CBSA Bike Groupings'!$A$2,
IF(AND(I905&lt;='CBSA Bike Groupings'!$B$3,I905&gt;'CBSA Bike Groupings'!$B$2),'CBSA Bike Groupings'!$A$3,
IF(AND(I905&lt;='CBSA Bike Groupings'!$B$4,I905&gt;'CBSA Bike Groupings'!$B$3),'CBSA Bike Groupings'!$A$4,
IF(AND(I905&lt;='CBSA Bike Groupings'!$B$5,I905&gt;'CBSA Bike Groupings'!$B$4),'CBSA Bike Groupings'!$A$5,
IF(I905&gt;'CBSA Bike Groupings'!$B$5,'CBSA Bike Groupings'!$A$6,"")))))</f>
        <v>3</v>
      </c>
      <c r="L905" s="48">
        <f>IF(J905&lt;='CBSA Walk Groupings'!$B$2,'CBSA Walk Groupings'!$A$2,
IF(AND(J905&lt;='CBSA Walk Groupings'!$B$3,J905&gt;'CBSA Walk Groupings'!$B$2),'CBSA Walk Groupings'!$A$3,
IF(AND(J905&lt;='CBSA Walk Groupings'!$B$4,J905&gt;'CBSA Walk Groupings'!$B$3),'CBSA Walk Groupings'!$A$4,
IF(AND(J905&lt;='CBSA Walk Groupings'!$B$5,J905&gt;'CBSA Walk Groupings'!$B$4),'CBSA Walk Groupings'!$A$5,
IF(J905&gt;'CBSA Walk Groupings'!$B$5,'CBSA Walk Groupings'!$A$6,"")))))</f>
        <v>4</v>
      </c>
      <c r="M905" s="72">
        <v>7</v>
      </c>
      <c r="N905" s="72">
        <v>4</v>
      </c>
    </row>
    <row r="906" spans="1:14" x14ac:dyDescent="0.25">
      <c r="A906" t="str">
        <f t="shared" si="14"/>
        <v>Kalamazoo Area Transportation Study_2017</v>
      </c>
      <c r="B906" t="s">
        <v>316</v>
      </c>
      <c r="C906" s="49" t="s">
        <v>133</v>
      </c>
      <c r="D906">
        <v>2017</v>
      </c>
      <c r="E906" s="45">
        <v>286315</v>
      </c>
      <c r="F906" s="50">
        <v>138973</v>
      </c>
      <c r="G906" s="46">
        <v>616</v>
      </c>
      <c r="H906" s="46">
        <v>3942</v>
      </c>
      <c r="I906" s="47">
        <f>(G906/$F906)*100</f>
        <v>0.443251566851115</v>
      </c>
      <c r="J906" s="47">
        <f>(H906/$F906)*100</f>
        <v>2.836522202154375</v>
      </c>
      <c r="K906" s="48">
        <f>IF(I906&lt;='CBSA Bike Groupings'!$B$2,'CBSA Bike Groupings'!$A$2,
IF(AND(I906&lt;='CBSA Bike Groupings'!$B$3,I906&gt;'CBSA Bike Groupings'!$B$2),'CBSA Bike Groupings'!$A$3,
IF(AND(I906&lt;='CBSA Bike Groupings'!$B$4,I906&gt;'CBSA Bike Groupings'!$B$3),'CBSA Bike Groupings'!$A$4,
IF(AND(I906&lt;='CBSA Bike Groupings'!$B$5,I906&gt;'CBSA Bike Groupings'!$B$4),'CBSA Bike Groupings'!$A$5,
IF(I906&gt;'CBSA Bike Groupings'!$B$5,'CBSA Bike Groupings'!$A$6,"")))))</f>
        <v>3</v>
      </c>
      <c r="L906" s="48">
        <f>IF(J906&lt;='CBSA Walk Groupings'!$B$2,'CBSA Walk Groupings'!$A$2,
IF(AND(J906&lt;='CBSA Walk Groupings'!$B$3,J906&gt;'CBSA Walk Groupings'!$B$2),'CBSA Walk Groupings'!$A$3,
IF(AND(J906&lt;='CBSA Walk Groupings'!$B$4,J906&gt;'CBSA Walk Groupings'!$B$3),'CBSA Walk Groupings'!$A$4,
IF(AND(J906&lt;='CBSA Walk Groupings'!$B$5,J906&gt;'CBSA Walk Groupings'!$B$4),'CBSA Walk Groupings'!$A$5,
IF(J906&gt;'CBSA Walk Groupings'!$B$5,'CBSA Walk Groupings'!$A$6,"")))))</f>
        <v>4</v>
      </c>
      <c r="M906" s="72">
        <v>1</v>
      </c>
      <c r="N906" s="72">
        <v>6</v>
      </c>
    </row>
    <row r="907" spans="1:14" x14ac:dyDescent="0.25">
      <c r="A907" t="str">
        <f t="shared" si="14"/>
        <v>Kankakee County Regional Planning Commission_2013</v>
      </c>
      <c r="B907" t="s">
        <v>317</v>
      </c>
      <c r="C907" s="49" t="s">
        <v>195</v>
      </c>
      <c r="D907">
        <v>2013</v>
      </c>
      <c r="E907" s="45">
        <v>79577.776535760189</v>
      </c>
      <c r="F907" s="50">
        <v>33872.933933966022</v>
      </c>
      <c r="G907" s="46">
        <v>148.91722990702598</v>
      </c>
      <c r="H907" s="46">
        <v>1000.2903129540862</v>
      </c>
      <c r="I907" s="47">
        <v>0.43963487248354211</v>
      </c>
      <c r="J907" s="47">
        <v>2.9530666428367662</v>
      </c>
      <c r="K907" s="48">
        <f>IF(I907&lt;='CBSA Bike Groupings'!$B$2,'CBSA Bike Groupings'!$A$2,
IF(AND(I907&lt;='CBSA Bike Groupings'!$B$3,I907&gt;'CBSA Bike Groupings'!$B$2),'CBSA Bike Groupings'!$A$3,
IF(AND(I907&lt;='CBSA Bike Groupings'!$B$4,I907&gt;'CBSA Bike Groupings'!$B$3),'CBSA Bike Groupings'!$A$4,
IF(AND(I907&lt;='CBSA Bike Groupings'!$B$5,I907&gt;'CBSA Bike Groupings'!$B$4),'CBSA Bike Groupings'!$A$5,
IF(I907&gt;'CBSA Bike Groupings'!$B$5,'CBSA Bike Groupings'!$A$6,"")))))</f>
        <v>3</v>
      </c>
      <c r="L907" s="48">
        <f>IF(J907&lt;='CBSA Walk Groupings'!$B$2,'CBSA Walk Groupings'!$A$2,
IF(AND(J907&lt;='CBSA Walk Groupings'!$B$3,J907&gt;'CBSA Walk Groupings'!$B$2),'CBSA Walk Groupings'!$A$3,
IF(AND(J907&lt;='CBSA Walk Groupings'!$B$4,J907&gt;'CBSA Walk Groupings'!$B$3),'CBSA Walk Groupings'!$A$4,
IF(AND(J907&lt;='CBSA Walk Groupings'!$B$5,J907&gt;'CBSA Walk Groupings'!$B$4),'CBSA Walk Groupings'!$A$5,
IF(J907&gt;'CBSA Walk Groupings'!$B$5,'CBSA Walk Groupings'!$A$6,"")))))</f>
        <v>4</v>
      </c>
      <c r="M907" s="72">
        <v>0</v>
      </c>
      <c r="N907" s="72">
        <v>1</v>
      </c>
    </row>
    <row r="908" spans="1:14" x14ac:dyDescent="0.25">
      <c r="A908" t="str">
        <f t="shared" si="14"/>
        <v>Kankakee County Regional Planning Commission_2014</v>
      </c>
      <c r="B908" t="s">
        <v>317</v>
      </c>
      <c r="C908" s="49" t="s">
        <v>195</v>
      </c>
      <c r="D908">
        <v>2014</v>
      </c>
      <c r="E908" s="45">
        <v>79367.234579231692</v>
      </c>
      <c r="F908" s="50">
        <v>34023.417731847279</v>
      </c>
      <c r="G908" s="46">
        <v>156.33237845849601</v>
      </c>
      <c r="H908" s="46">
        <v>1013.2884852109003</v>
      </c>
      <c r="I908" s="47">
        <v>0.45948463993422578</v>
      </c>
      <c r="J908" s="47">
        <v>2.9782089888706911</v>
      </c>
      <c r="K908" s="48">
        <f>IF(I908&lt;='CBSA Bike Groupings'!$B$2,'CBSA Bike Groupings'!$A$2,
IF(AND(I908&lt;='CBSA Bike Groupings'!$B$3,I908&gt;'CBSA Bike Groupings'!$B$2),'CBSA Bike Groupings'!$A$3,
IF(AND(I908&lt;='CBSA Bike Groupings'!$B$4,I908&gt;'CBSA Bike Groupings'!$B$3),'CBSA Bike Groupings'!$A$4,
IF(AND(I908&lt;='CBSA Bike Groupings'!$B$5,I908&gt;'CBSA Bike Groupings'!$B$4),'CBSA Bike Groupings'!$A$5,
IF(I908&gt;'CBSA Bike Groupings'!$B$5,'CBSA Bike Groupings'!$A$6,"")))))</f>
        <v>3</v>
      </c>
      <c r="L908" s="48">
        <f>IF(J908&lt;='CBSA Walk Groupings'!$B$2,'CBSA Walk Groupings'!$A$2,
IF(AND(J908&lt;='CBSA Walk Groupings'!$B$3,J908&gt;'CBSA Walk Groupings'!$B$2),'CBSA Walk Groupings'!$A$3,
IF(AND(J908&lt;='CBSA Walk Groupings'!$B$4,J908&gt;'CBSA Walk Groupings'!$B$3),'CBSA Walk Groupings'!$A$4,
IF(AND(J908&lt;='CBSA Walk Groupings'!$B$5,J908&gt;'CBSA Walk Groupings'!$B$4),'CBSA Walk Groupings'!$A$5,
IF(J908&gt;'CBSA Walk Groupings'!$B$5,'CBSA Walk Groupings'!$A$6,"")))))</f>
        <v>4</v>
      </c>
      <c r="M908" s="72">
        <v>0</v>
      </c>
      <c r="N908" s="72">
        <v>0</v>
      </c>
    </row>
    <row r="909" spans="1:14" x14ac:dyDescent="0.25">
      <c r="A909" t="str">
        <f t="shared" si="14"/>
        <v>Kankakee County Regional Planning Commission_2015</v>
      </c>
      <c r="B909" t="s">
        <v>317</v>
      </c>
      <c r="C909" s="49" t="s">
        <v>195</v>
      </c>
      <c r="D909">
        <v>2015</v>
      </c>
      <c r="E909" s="45">
        <v>79174.599854270011</v>
      </c>
      <c r="F909" s="50">
        <v>34345.254874126644</v>
      </c>
      <c r="G909" s="46">
        <v>224.34113245679401</v>
      </c>
      <c r="H909" s="46">
        <v>1033.3923970902501</v>
      </c>
      <c r="I909" s="47">
        <v>0.65319396603400137</v>
      </c>
      <c r="J909" s="47">
        <v>3.0088360120708755</v>
      </c>
      <c r="K909" s="48">
        <f>IF(I909&lt;='CBSA Bike Groupings'!$B$2,'CBSA Bike Groupings'!$A$2,
IF(AND(I909&lt;='CBSA Bike Groupings'!$B$3,I909&gt;'CBSA Bike Groupings'!$B$2),'CBSA Bike Groupings'!$A$3,
IF(AND(I909&lt;='CBSA Bike Groupings'!$B$4,I909&gt;'CBSA Bike Groupings'!$B$3),'CBSA Bike Groupings'!$A$4,
IF(AND(I909&lt;='CBSA Bike Groupings'!$B$5,I909&gt;'CBSA Bike Groupings'!$B$4),'CBSA Bike Groupings'!$A$5,
IF(I909&gt;'CBSA Bike Groupings'!$B$5,'CBSA Bike Groupings'!$A$6,"")))))</f>
        <v>4</v>
      </c>
      <c r="L909" s="48">
        <f>IF(J909&lt;='CBSA Walk Groupings'!$B$2,'CBSA Walk Groupings'!$A$2,
IF(AND(J909&lt;='CBSA Walk Groupings'!$B$3,J909&gt;'CBSA Walk Groupings'!$B$2),'CBSA Walk Groupings'!$A$3,
IF(AND(J909&lt;='CBSA Walk Groupings'!$B$4,J909&gt;'CBSA Walk Groupings'!$B$3),'CBSA Walk Groupings'!$A$4,
IF(AND(J909&lt;='CBSA Walk Groupings'!$B$5,J909&gt;'CBSA Walk Groupings'!$B$4),'CBSA Walk Groupings'!$A$5,
IF(J909&gt;'CBSA Walk Groupings'!$B$5,'CBSA Walk Groupings'!$A$6,"")))))</f>
        <v>4</v>
      </c>
      <c r="M909" s="72">
        <v>0</v>
      </c>
      <c r="N909" s="72">
        <v>1</v>
      </c>
    </row>
    <row r="910" spans="1:14" x14ac:dyDescent="0.25">
      <c r="A910" t="str">
        <f t="shared" si="14"/>
        <v>Kankakee County Regional Planning Commission_2016</v>
      </c>
      <c r="B910" t="s">
        <v>317</v>
      </c>
      <c r="C910" s="49" t="s">
        <v>195</v>
      </c>
      <c r="D910">
        <v>2016</v>
      </c>
      <c r="E910" s="45">
        <v>78523.722565501332</v>
      </c>
      <c r="F910" s="50">
        <v>34515.474062998386</v>
      </c>
      <c r="G910" s="46">
        <v>90.570258313026798</v>
      </c>
      <c r="H910" s="46">
        <v>923.67921881672191</v>
      </c>
      <c r="I910" s="47">
        <v>0.26240479313051301</v>
      </c>
      <c r="J910" s="47">
        <v>2.6761307613240448</v>
      </c>
      <c r="K910" s="48">
        <f>IF(I910&lt;='CBSA Bike Groupings'!$B$2,'CBSA Bike Groupings'!$A$2,
IF(AND(I910&lt;='CBSA Bike Groupings'!$B$3,I910&gt;'CBSA Bike Groupings'!$B$2),'CBSA Bike Groupings'!$A$3,
IF(AND(I910&lt;='CBSA Bike Groupings'!$B$4,I910&gt;'CBSA Bike Groupings'!$B$3),'CBSA Bike Groupings'!$A$4,
IF(AND(I910&lt;='CBSA Bike Groupings'!$B$5,I910&gt;'CBSA Bike Groupings'!$B$4),'CBSA Bike Groupings'!$A$5,
IF(I910&gt;'CBSA Bike Groupings'!$B$5,'CBSA Bike Groupings'!$A$6,"")))))</f>
        <v>2</v>
      </c>
      <c r="L910" s="48">
        <f>IF(J910&lt;='CBSA Walk Groupings'!$B$2,'CBSA Walk Groupings'!$A$2,
IF(AND(J910&lt;='CBSA Walk Groupings'!$B$3,J910&gt;'CBSA Walk Groupings'!$B$2),'CBSA Walk Groupings'!$A$3,
IF(AND(J910&lt;='CBSA Walk Groupings'!$B$4,J910&gt;'CBSA Walk Groupings'!$B$3),'CBSA Walk Groupings'!$A$4,
IF(AND(J910&lt;='CBSA Walk Groupings'!$B$5,J910&gt;'CBSA Walk Groupings'!$B$4),'CBSA Walk Groupings'!$A$5,
IF(J910&gt;'CBSA Walk Groupings'!$B$5,'CBSA Walk Groupings'!$A$6,"")))))</f>
        <v>4</v>
      </c>
      <c r="M910" s="72">
        <v>0</v>
      </c>
      <c r="N910" s="72">
        <v>0</v>
      </c>
    </row>
    <row r="911" spans="1:14" x14ac:dyDescent="0.25">
      <c r="A911" t="str">
        <f t="shared" si="14"/>
        <v>Kankakee County Regional Planning Commission_2017</v>
      </c>
      <c r="B911" t="s">
        <v>317</v>
      </c>
      <c r="C911" s="49" t="s">
        <v>195</v>
      </c>
      <c r="D911">
        <v>2017</v>
      </c>
      <c r="E911" s="45">
        <v>78310</v>
      </c>
      <c r="F911" s="50">
        <v>34146</v>
      </c>
      <c r="G911" s="46">
        <v>77</v>
      </c>
      <c r="H911" s="46">
        <v>942</v>
      </c>
      <c r="I911" s="47">
        <f>(G911/$F911)*100</f>
        <v>0.2255022550225502</v>
      </c>
      <c r="J911" s="47">
        <f>(H911/$F911)*100</f>
        <v>2.7587418731330171</v>
      </c>
      <c r="K911" s="48">
        <f>IF(I911&lt;='CBSA Bike Groupings'!$B$2,'CBSA Bike Groupings'!$A$2,
IF(AND(I911&lt;='CBSA Bike Groupings'!$B$3,I911&gt;'CBSA Bike Groupings'!$B$2),'CBSA Bike Groupings'!$A$3,
IF(AND(I911&lt;='CBSA Bike Groupings'!$B$4,I911&gt;'CBSA Bike Groupings'!$B$3),'CBSA Bike Groupings'!$A$4,
IF(AND(I911&lt;='CBSA Bike Groupings'!$B$5,I911&gt;'CBSA Bike Groupings'!$B$4),'CBSA Bike Groupings'!$A$5,
IF(I911&gt;'CBSA Bike Groupings'!$B$5,'CBSA Bike Groupings'!$A$6,"")))))</f>
        <v>1</v>
      </c>
      <c r="L911" s="48">
        <f>IF(J911&lt;='CBSA Walk Groupings'!$B$2,'CBSA Walk Groupings'!$A$2,
IF(AND(J911&lt;='CBSA Walk Groupings'!$B$3,J911&gt;'CBSA Walk Groupings'!$B$2),'CBSA Walk Groupings'!$A$3,
IF(AND(J911&lt;='CBSA Walk Groupings'!$B$4,J911&gt;'CBSA Walk Groupings'!$B$3),'CBSA Walk Groupings'!$A$4,
IF(AND(J911&lt;='CBSA Walk Groupings'!$B$5,J911&gt;'CBSA Walk Groupings'!$B$4),'CBSA Walk Groupings'!$A$5,
IF(J911&gt;'CBSA Walk Groupings'!$B$5,'CBSA Walk Groupings'!$A$6,"")))))</f>
        <v>4</v>
      </c>
      <c r="M911" s="72">
        <v>0</v>
      </c>
      <c r="N911" s="72">
        <v>0</v>
      </c>
    </row>
    <row r="912" spans="1:14" x14ac:dyDescent="0.25">
      <c r="A912" t="str">
        <f t="shared" si="14"/>
        <v>Kern COG_2013</v>
      </c>
      <c r="B912" t="s">
        <v>318</v>
      </c>
      <c r="C912" s="49" t="s">
        <v>121</v>
      </c>
      <c r="D912">
        <v>2013</v>
      </c>
      <c r="E912" s="45">
        <v>848078.45384529768</v>
      </c>
      <c r="F912" s="50">
        <v>309049.77888531802</v>
      </c>
      <c r="G912" s="46">
        <v>1398.979376395728</v>
      </c>
      <c r="H912" s="46">
        <v>5576.6732748182576</v>
      </c>
      <c r="I912" s="47">
        <v>0.45267121091028523</v>
      </c>
      <c r="J912" s="47">
        <v>1.8044579403784806</v>
      </c>
      <c r="K912" s="48">
        <f>IF(I912&lt;='CBSA Bike Groupings'!$B$2,'CBSA Bike Groupings'!$A$2,
IF(AND(I912&lt;='CBSA Bike Groupings'!$B$3,I912&gt;'CBSA Bike Groupings'!$B$2),'CBSA Bike Groupings'!$A$3,
IF(AND(I912&lt;='CBSA Bike Groupings'!$B$4,I912&gt;'CBSA Bike Groupings'!$B$3),'CBSA Bike Groupings'!$A$4,
IF(AND(I912&lt;='CBSA Bike Groupings'!$B$5,I912&gt;'CBSA Bike Groupings'!$B$4),'CBSA Bike Groupings'!$A$5,
IF(I912&gt;'CBSA Bike Groupings'!$B$5,'CBSA Bike Groupings'!$A$6,"")))))</f>
        <v>3</v>
      </c>
      <c r="L912" s="48">
        <f>IF(J912&lt;='CBSA Walk Groupings'!$B$2,'CBSA Walk Groupings'!$A$2,
IF(AND(J912&lt;='CBSA Walk Groupings'!$B$3,J912&gt;'CBSA Walk Groupings'!$B$2),'CBSA Walk Groupings'!$A$3,
IF(AND(J912&lt;='CBSA Walk Groupings'!$B$4,J912&gt;'CBSA Walk Groupings'!$B$3),'CBSA Walk Groupings'!$A$4,
IF(AND(J912&lt;='CBSA Walk Groupings'!$B$5,J912&gt;'CBSA Walk Groupings'!$B$4),'CBSA Walk Groupings'!$A$5,
IF(J912&gt;'CBSA Walk Groupings'!$B$5,'CBSA Walk Groupings'!$A$6,"")))))</f>
        <v>2</v>
      </c>
      <c r="M912" s="72">
        <v>0</v>
      </c>
      <c r="N912" s="72">
        <v>30</v>
      </c>
    </row>
    <row r="913" spans="1:14" x14ac:dyDescent="0.25">
      <c r="A913" t="str">
        <f t="shared" si="14"/>
        <v>Kern COG_2014</v>
      </c>
      <c r="B913" t="s">
        <v>318</v>
      </c>
      <c r="C913" s="49" t="s">
        <v>121</v>
      </c>
      <c r="D913">
        <v>2014</v>
      </c>
      <c r="E913" s="45">
        <v>857608.50235478696</v>
      </c>
      <c r="F913" s="50">
        <v>312960.25529871025</v>
      </c>
      <c r="G913" s="46">
        <v>1671.9773874839673</v>
      </c>
      <c r="H913" s="46">
        <v>5523.6933584139942</v>
      </c>
      <c r="I913" s="47">
        <v>0.53424591754889761</v>
      </c>
      <c r="J913" s="47">
        <v>1.7649823787182852</v>
      </c>
      <c r="K913" s="48">
        <f>IF(I913&lt;='CBSA Bike Groupings'!$B$2,'CBSA Bike Groupings'!$A$2,
IF(AND(I913&lt;='CBSA Bike Groupings'!$B$3,I913&gt;'CBSA Bike Groupings'!$B$2),'CBSA Bike Groupings'!$A$3,
IF(AND(I913&lt;='CBSA Bike Groupings'!$B$4,I913&gt;'CBSA Bike Groupings'!$B$3),'CBSA Bike Groupings'!$A$4,
IF(AND(I913&lt;='CBSA Bike Groupings'!$B$5,I913&gt;'CBSA Bike Groupings'!$B$4),'CBSA Bike Groupings'!$A$5,
IF(I913&gt;'CBSA Bike Groupings'!$B$5,'CBSA Bike Groupings'!$A$6,"")))))</f>
        <v>3</v>
      </c>
      <c r="L913" s="48">
        <f>IF(J913&lt;='CBSA Walk Groupings'!$B$2,'CBSA Walk Groupings'!$A$2,
IF(AND(J913&lt;='CBSA Walk Groupings'!$B$3,J913&gt;'CBSA Walk Groupings'!$B$2),'CBSA Walk Groupings'!$A$3,
IF(AND(J913&lt;='CBSA Walk Groupings'!$B$4,J913&gt;'CBSA Walk Groupings'!$B$3),'CBSA Walk Groupings'!$A$4,
IF(AND(J913&lt;='CBSA Walk Groupings'!$B$5,J913&gt;'CBSA Walk Groupings'!$B$4),'CBSA Walk Groupings'!$A$5,
IF(J913&gt;'CBSA Walk Groupings'!$B$5,'CBSA Walk Groupings'!$A$6,"")))))</f>
        <v>2</v>
      </c>
      <c r="M913" s="72">
        <v>3</v>
      </c>
      <c r="N913" s="72">
        <v>18</v>
      </c>
    </row>
    <row r="914" spans="1:14" x14ac:dyDescent="0.25">
      <c r="A914" t="str">
        <f t="shared" si="14"/>
        <v>Kern COG_2015</v>
      </c>
      <c r="B914" t="s">
        <v>318</v>
      </c>
      <c r="C914" s="49" t="s">
        <v>121</v>
      </c>
      <c r="D914">
        <v>2015</v>
      </c>
      <c r="E914" s="45">
        <v>865613.91722582444</v>
      </c>
      <c r="F914" s="50">
        <v>319758.0067037798</v>
      </c>
      <c r="G914" s="46">
        <v>1765.9756658085157</v>
      </c>
      <c r="H914" s="46">
        <v>4573.6846303795992</v>
      </c>
      <c r="I914" s="47">
        <v>0.55228504956390212</v>
      </c>
      <c r="J914" s="47">
        <v>1.4303581253609106</v>
      </c>
      <c r="K914" s="48">
        <f>IF(I914&lt;='CBSA Bike Groupings'!$B$2,'CBSA Bike Groupings'!$A$2,
IF(AND(I914&lt;='CBSA Bike Groupings'!$B$3,I914&gt;'CBSA Bike Groupings'!$B$2),'CBSA Bike Groupings'!$A$3,
IF(AND(I914&lt;='CBSA Bike Groupings'!$B$4,I914&gt;'CBSA Bike Groupings'!$B$3),'CBSA Bike Groupings'!$A$4,
IF(AND(I914&lt;='CBSA Bike Groupings'!$B$5,I914&gt;'CBSA Bike Groupings'!$B$4),'CBSA Bike Groupings'!$A$5,
IF(I914&gt;'CBSA Bike Groupings'!$B$5,'CBSA Bike Groupings'!$A$6,"")))))</f>
        <v>3</v>
      </c>
      <c r="L914" s="48">
        <f>IF(J914&lt;='CBSA Walk Groupings'!$B$2,'CBSA Walk Groupings'!$A$2,
IF(AND(J914&lt;='CBSA Walk Groupings'!$B$3,J914&gt;'CBSA Walk Groupings'!$B$2),'CBSA Walk Groupings'!$A$3,
IF(AND(J914&lt;='CBSA Walk Groupings'!$B$4,J914&gt;'CBSA Walk Groupings'!$B$3),'CBSA Walk Groupings'!$A$4,
IF(AND(J914&lt;='CBSA Walk Groupings'!$B$5,J914&gt;'CBSA Walk Groupings'!$B$4),'CBSA Walk Groupings'!$A$5,
IF(J914&gt;'CBSA Walk Groupings'!$B$5,'CBSA Walk Groupings'!$A$6,"")))))</f>
        <v>2</v>
      </c>
      <c r="M914" s="72">
        <v>1</v>
      </c>
      <c r="N914" s="72">
        <v>31</v>
      </c>
    </row>
    <row r="915" spans="1:14" x14ac:dyDescent="0.25">
      <c r="A915" t="str">
        <f t="shared" si="14"/>
        <v>Kern COG_2016</v>
      </c>
      <c r="B915" t="s">
        <v>318</v>
      </c>
      <c r="C915" s="49" t="s">
        <v>121</v>
      </c>
      <c r="D915">
        <v>2016</v>
      </c>
      <c r="E915" s="45">
        <v>871218.47839373827</v>
      </c>
      <c r="F915" s="50">
        <v>323654.03231208684</v>
      </c>
      <c r="G915" s="46">
        <v>1573.9973825402403</v>
      </c>
      <c r="H915" s="46">
        <v>4360.6010926263289</v>
      </c>
      <c r="I915" s="47">
        <v>0.48632095552651622</v>
      </c>
      <c r="J915" s="47">
        <v>1.3473031871333438</v>
      </c>
      <c r="K915" s="48">
        <f>IF(I915&lt;='CBSA Bike Groupings'!$B$2,'CBSA Bike Groupings'!$A$2,
IF(AND(I915&lt;='CBSA Bike Groupings'!$B$3,I915&gt;'CBSA Bike Groupings'!$B$2),'CBSA Bike Groupings'!$A$3,
IF(AND(I915&lt;='CBSA Bike Groupings'!$B$4,I915&gt;'CBSA Bike Groupings'!$B$3),'CBSA Bike Groupings'!$A$4,
IF(AND(I915&lt;='CBSA Bike Groupings'!$B$5,I915&gt;'CBSA Bike Groupings'!$B$4),'CBSA Bike Groupings'!$A$5,
IF(I915&gt;'CBSA Bike Groupings'!$B$5,'CBSA Bike Groupings'!$A$6,"")))))</f>
        <v>3</v>
      </c>
      <c r="L915" s="48">
        <f>IF(J915&lt;='CBSA Walk Groupings'!$B$2,'CBSA Walk Groupings'!$A$2,
IF(AND(J915&lt;='CBSA Walk Groupings'!$B$3,J915&gt;'CBSA Walk Groupings'!$B$2),'CBSA Walk Groupings'!$A$3,
IF(AND(J915&lt;='CBSA Walk Groupings'!$B$4,J915&gt;'CBSA Walk Groupings'!$B$3),'CBSA Walk Groupings'!$A$4,
IF(AND(J915&lt;='CBSA Walk Groupings'!$B$5,J915&gt;'CBSA Walk Groupings'!$B$4),'CBSA Walk Groupings'!$A$5,
IF(J915&gt;'CBSA Walk Groupings'!$B$5,'CBSA Walk Groupings'!$A$6,"")))))</f>
        <v>2</v>
      </c>
      <c r="M915" s="72">
        <v>5</v>
      </c>
      <c r="N915" s="72">
        <v>32</v>
      </c>
    </row>
    <row r="916" spans="1:14" x14ac:dyDescent="0.25">
      <c r="A916" t="str">
        <f t="shared" si="14"/>
        <v>Kern COG_2017</v>
      </c>
      <c r="B916" t="s">
        <v>318</v>
      </c>
      <c r="C916" s="49" t="s">
        <v>121</v>
      </c>
      <c r="D916">
        <v>2017</v>
      </c>
      <c r="E916" s="45">
        <v>878625</v>
      </c>
      <c r="F916" s="50">
        <v>329232</v>
      </c>
      <c r="G916" s="46">
        <v>1416</v>
      </c>
      <c r="H916" s="46">
        <v>4030</v>
      </c>
      <c r="I916" s="47">
        <f>(G916/$F916)*100</f>
        <v>0.43009185012392481</v>
      </c>
      <c r="J916" s="47">
        <f>(H916/$F916)*100</f>
        <v>1.2240608446323564</v>
      </c>
      <c r="K916" s="48">
        <f>IF(I916&lt;='CBSA Bike Groupings'!$B$2,'CBSA Bike Groupings'!$A$2,
IF(AND(I916&lt;='CBSA Bike Groupings'!$B$3,I916&gt;'CBSA Bike Groupings'!$B$2),'CBSA Bike Groupings'!$A$3,
IF(AND(I916&lt;='CBSA Bike Groupings'!$B$4,I916&gt;'CBSA Bike Groupings'!$B$3),'CBSA Bike Groupings'!$A$4,
IF(AND(I916&lt;='CBSA Bike Groupings'!$B$5,I916&gt;'CBSA Bike Groupings'!$B$4),'CBSA Bike Groupings'!$A$5,
IF(I916&gt;'CBSA Bike Groupings'!$B$5,'CBSA Bike Groupings'!$A$6,"")))))</f>
        <v>3</v>
      </c>
      <c r="L916" s="48">
        <f>IF(J916&lt;='CBSA Walk Groupings'!$B$2,'CBSA Walk Groupings'!$A$2,
IF(AND(J916&lt;='CBSA Walk Groupings'!$B$3,J916&gt;'CBSA Walk Groupings'!$B$2),'CBSA Walk Groupings'!$A$3,
IF(AND(J916&lt;='CBSA Walk Groupings'!$B$4,J916&gt;'CBSA Walk Groupings'!$B$3),'CBSA Walk Groupings'!$A$4,
IF(AND(J916&lt;='CBSA Walk Groupings'!$B$5,J916&gt;'CBSA Walk Groupings'!$B$4),'CBSA Walk Groupings'!$A$5,
IF(J916&gt;'CBSA Walk Groupings'!$B$5,'CBSA Walk Groupings'!$A$6,"")))))</f>
        <v>1</v>
      </c>
      <c r="M916" s="72">
        <v>6</v>
      </c>
      <c r="N916" s="72">
        <v>40</v>
      </c>
    </row>
    <row r="917" spans="1:14" x14ac:dyDescent="0.25">
      <c r="A917" t="str">
        <f t="shared" si="14"/>
        <v>Killeen-Temple Metropolitan Planning Organization_2013</v>
      </c>
      <c r="B917" t="s">
        <v>319</v>
      </c>
      <c r="C917" s="49" t="s">
        <v>93</v>
      </c>
      <c r="D917">
        <v>2013</v>
      </c>
      <c r="E917" s="45">
        <v>372712.06694458361</v>
      </c>
      <c r="F917" s="50">
        <v>165860.963008569</v>
      </c>
      <c r="G917" s="46">
        <v>363.00027732040496</v>
      </c>
      <c r="H917" s="46">
        <v>6336.4988836583489</v>
      </c>
      <c r="I917" s="47">
        <v>0.21885817538732788</v>
      </c>
      <c r="J917" s="47">
        <v>3.8203678362406359</v>
      </c>
      <c r="K917" s="48">
        <f>IF(I917&lt;='CBSA Bike Groupings'!$B$2,'CBSA Bike Groupings'!$A$2,
IF(AND(I917&lt;='CBSA Bike Groupings'!$B$3,I917&gt;'CBSA Bike Groupings'!$B$2),'CBSA Bike Groupings'!$A$3,
IF(AND(I917&lt;='CBSA Bike Groupings'!$B$4,I917&gt;'CBSA Bike Groupings'!$B$3),'CBSA Bike Groupings'!$A$4,
IF(AND(I917&lt;='CBSA Bike Groupings'!$B$5,I917&gt;'CBSA Bike Groupings'!$B$4),'CBSA Bike Groupings'!$A$5,
IF(I917&gt;'CBSA Bike Groupings'!$B$5,'CBSA Bike Groupings'!$A$6,"")))))</f>
        <v>1</v>
      </c>
      <c r="L917" s="48">
        <f>IF(J917&lt;='CBSA Walk Groupings'!$B$2,'CBSA Walk Groupings'!$A$2,
IF(AND(J917&lt;='CBSA Walk Groupings'!$B$3,J917&gt;'CBSA Walk Groupings'!$B$2),'CBSA Walk Groupings'!$A$3,
IF(AND(J917&lt;='CBSA Walk Groupings'!$B$4,J917&gt;'CBSA Walk Groupings'!$B$3),'CBSA Walk Groupings'!$A$4,
IF(AND(J917&lt;='CBSA Walk Groupings'!$B$5,J917&gt;'CBSA Walk Groupings'!$B$4),'CBSA Walk Groupings'!$A$5,
IF(J917&gt;'CBSA Walk Groupings'!$B$5,'CBSA Walk Groupings'!$A$6,"")))))</f>
        <v>5</v>
      </c>
      <c r="M917" s="72">
        <v>0</v>
      </c>
      <c r="N917" s="72">
        <v>7</v>
      </c>
    </row>
    <row r="918" spans="1:14" x14ac:dyDescent="0.25">
      <c r="A918" t="str">
        <f t="shared" si="14"/>
        <v>Killeen-Temple Metropolitan Planning Organization_2014</v>
      </c>
      <c r="B918" t="s">
        <v>319</v>
      </c>
      <c r="C918" s="49" t="s">
        <v>93</v>
      </c>
      <c r="D918">
        <v>2014</v>
      </c>
      <c r="E918" s="45">
        <v>378776.74506171647</v>
      </c>
      <c r="F918" s="50">
        <v>169181.94672167618</v>
      </c>
      <c r="G918" s="46">
        <v>323.00026848448738</v>
      </c>
      <c r="H918" s="46">
        <v>6225.8620632447937</v>
      </c>
      <c r="I918" s="47">
        <v>0.1909188744682434</v>
      </c>
      <c r="J918" s="47">
        <v>3.6799801538441068</v>
      </c>
      <c r="K918" s="48">
        <f>IF(I918&lt;='CBSA Bike Groupings'!$B$2,'CBSA Bike Groupings'!$A$2,
IF(AND(I918&lt;='CBSA Bike Groupings'!$B$3,I918&gt;'CBSA Bike Groupings'!$B$2),'CBSA Bike Groupings'!$A$3,
IF(AND(I918&lt;='CBSA Bike Groupings'!$B$4,I918&gt;'CBSA Bike Groupings'!$B$3),'CBSA Bike Groupings'!$A$4,
IF(AND(I918&lt;='CBSA Bike Groupings'!$B$5,I918&gt;'CBSA Bike Groupings'!$B$4),'CBSA Bike Groupings'!$A$5,
IF(I918&gt;'CBSA Bike Groupings'!$B$5,'CBSA Bike Groupings'!$A$6,"")))))</f>
        <v>1</v>
      </c>
      <c r="L918" s="48">
        <f>IF(J918&lt;='CBSA Walk Groupings'!$B$2,'CBSA Walk Groupings'!$A$2,
IF(AND(J918&lt;='CBSA Walk Groupings'!$B$3,J918&gt;'CBSA Walk Groupings'!$B$2),'CBSA Walk Groupings'!$A$3,
IF(AND(J918&lt;='CBSA Walk Groupings'!$B$4,J918&gt;'CBSA Walk Groupings'!$B$3),'CBSA Walk Groupings'!$A$4,
IF(AND(J918&lt;='CBSA Walk Groupings'!$B$5,J918&gt;'CBSA Walk Groupings'!$B$4),'CBSA Walk Groupings'!$A$5,
IF(J918&gt;'CBSA Walk Groupings'!$B$5,'CBSA Walk Groupings'!$A$6,"")))))</f>
        <v>5</v>
      </c>
      <c r="M918" s="72">
        <v>1</v>
      </c>
      <c r="N918" s="72">
        <v>4</v>
      </c>
    </row>
    <row r="919" spans="1:14" x14ac:dyDescent="0.25">
      <c r="A919" t="str">
        <f t="shared" si="14"/>
        <v>Killeen-Temple Metropolitan Planning Organization_2015</v>
      </c>
      <c r="B919" t="s">
        <v>319</v>
      </c>
      <c r="C919" s="49" t="s">
        <v>93</v>
      </c>
      <c r="D919">
        <v>2015</v>
      </c>
      <c r="E919" s="45">
        <v>382759.16948220902</v>
      </c>
      <c r="F919" s="50">
        <v>169809.51279231405</v>
      </c>
      <c r="G919" s="46">
        <v>497.00019575885358</v>
      </c>
      <c r="H919" s="46">
        <v>5111.3251064718397</v>
      </c>
      <c r="I919" s="47">
        <v>0.29268100920041557</v>
      </c>
      <c r="J919" s="47">
        <v>3.0100346102065898</v>
      </c>
      <c r="K919" s="48">
        <f>IF(I919&lt;='CBSA Bike Groupings'!$B$2,'CBSA Bike Groupings'!$A$2,
IF(AND(I919&lt;='CBSA Bike Groupings'!$B$3,I919&gt;'CBSA Bike Groupings'!$B$2),'CBSA Bike Groupings'!$A$3,
IF(AND(I919&lt;='CBSA Bike Groupings'!$B$4,I919&gt;'CBSA Bike Groupings'!$B$3),'CBSA Bike Groupings'!$A$4,
IF(AND(I919&lt;='CBSA Bike Groupings'!$B$5,I919&gt;'CBSA Bike Groupings'!$B$4),'CBSA Bike Groupings'!$A$5,
IF(I919&gt;'CBSA Bike Groupings'!$B$5,'CBSA Bike Groupings'!$A$6,"")))))</f>
        <v>2</v>
      </c>
      <c r="L919" s="48">
        <f>IF(J919&lt;='CBSA Walk Groupings'!$B$2,'CBSA Walk Groupings'!$A$2,
IF(AND(J919&lt;='CBSA Walk Groupings'!$B$3,J919&gt;'CBSA Walk Groupings'!$B$2),'CBSA Walk Groupings'!$A$3,
IF(AND(J919&lt;='CBSA Walk Groupings'!$B$4,J919&gt;'CBSA Walk Groupings'!$B$3),'CBSA Walk Groupings'!$A$4,
IF(AND(J919&lt;='CBSA Walk Groupings'!$B$5,J919&gt;'CBSA Walk Groupings'!$B$4),'CBSA Walk Groupings'!$A$5,
IF(J919&gt;'CBSA Walk Groupings'!$B$5,'CBSA Walk Groupings'!$A$6,"")))))</f>
        <v>4</v>
      </c>
      <c r="M919" s="72">
        <v>1</v>
      </c>
      <c r="N919" s="72">
        <v>8</v>
      </c>
    </row>
    <row r="920" spans="1:14" x14ac:dyDescent="0.25">
      <c r="A920" t="str">
        <f t="shared" si="14"/>
        <v>Killeen-Temple Metropolitan Planning Organization_2016</v>
      </c>
      <c r="B920" t="s">
        <v>319</v>
      </c>
      <c r="C920" s="49" t="s">
        <v>93</v>
      </c>
      <c r="D920">
        <v>2016</v>
      </c>
      <c r="E920" s="45">
        <v>387421.06907568866</v>
      </c>
      <c r="F920" s="50">
        <v>173195.06393495412</v>
      </c>
      <c r="G920" s="46">
        <v>479.00012234932848</v>
      </c>
      <c r="H920" s="46">
        <v>4934.2442865766316</v>
      </c>
      <c r="I920" s="47">
        <v>0.27656684403501469</v>
      </c>
      <c r="J920" s="47">
        <v>2.8489520281188603</v>
      </c>
      <c r="K920" s="48">
        <f>IF(I920&lt;='CBSA Bike Groupings'!$B$2,'CBSA Bike Groupings'!$A$2,
IF(AND(I920&lt;='CBSA Bike Groupings'!$B$3,I920&gt;'CBSA Bike Groupings'!$B$2),'CBSA Bike Groupings'!$A$3,
IF(AND(I920&lt;='CBSA Bike Groupings'!$B$4,I920&gt;'CBSA Bike Groupings'!$B$3),'CBSA Bike Groupings'!$A$4,
IF(AND(I920&lt;='CBSA Bike Groupings'!$B$5,I920&gt;'CBSA Bike Groupings'!$B$4),'CBSA Bike Groupings'!$A$5,
IF(I920&gt;'CBSA Bike Groupings'!$B$5,'CBSA Bike Groupings'!$A$6,"")))))</f>
        <v>2</v>
      </c>
      <c r="L920" s="48">
        <f>IF(J920&lt;='CBSA Walk Groupings'!$B$2,'CBSA Walk Groupings'!$A$2,
IF(AND(J920&lt;='CBSA Walk Groupings'!$B$3,J920&gt;'CBSA Walk Groupings'!$B$2),'CBSA Walk Groupings'!$A$3,
IF(AND(J920&lt;='CBSA Walk Groupings'!$B$4,J920&gt;'CBSA Walk Groupings'!$B$3),'CBSA Walk Groupings'!$A$4,
IF(AND(J920&lt;='CBSA Walk Groupings'!$B$5,J920&gt;'CBSA Walk Groupings'!$B$4),'CBSA Walk Groupings'!$A$5,
IF(J920&gt;'CBSA Walk Groupings'!$B$5,'CBSA Walk Groupings'!$A$6,"")))))</f>
        <v>4</v>
      </c>
      <c r="M920" s="72">
        <v>2</v>
      </c>
      <c r="N920" s="72">
        <v>3</v>
      </c>
    </row>
    <row r="921" spans="1:14" x14ac:dyDescent="0.25">
      <c r="A921" t="str">
        <f t="shared" si="14"/>
        <v>Killeen-Temple Metropolitan Planning Organization_2017</v>
      </c>
      <c r="B921" t="s">
        <v>319</v>
      </c>
      <c r="C921" s="49" t="s">
        <v>93</v>
      </c>
      <c r="D921">
        <v>2017</v>
      </c>
      <c r="E921" s="45">
        <v>392522</v>
      </c>
      <c r="F921" s="50">
        <v>177107</v>
      </c>
      <c r="G921" s="46">
        <v>485</v>
      </c>
      <c r="H921" s="46">
        <v>5336</v>
      </c>
      <c r="I921" s="47">
        <f>(G921/$F921)*100</f>
        <v>0.27384575426154811</v>
      </c>
      <c r="J921" s="47">
        <f>(H921/$F921)*100</f>
        <v>3.0128679272981866</v>
      </c>
      <c r="K921" s="48">
        <f>IF(I921&lt;='CBSA Bike Groupings'!$B$2,'CBSA Bike Groupings'!$A$2,
IF(AND(I921&lt;='CBSA Bike Groupings'!$B$3,I921&gt;'CBSA Bike Groupings'!$B$2),'CBSA Bike Groupings'!$A$3,
IF(AND(I921&lt;='CBSA Bike Groupings'!$B$4,I921&gt;'CBSA Bike Groupings'!$B$3),'CBSA Bike Groupings'!$A$4,
IF(AND(I921&lt;='CBSA Bike Groupings'!$B$5,I921&gt;'CBSA Bike Groupings'!$B$4),'CBSA Bike Groupings'!$A$5,
IF(I921&gt;'CBSA Bike Groupings'!$B$5,'CBSA Bike Groupings'!$A$6,"")))))</f>
        <v>2</v>
      </c>
      <c r="L921" s="48">
        <f>IF(J921&lt;='CBSA Walk Groupings'!$B$2,'CBSA Walk Groupings'!$A$2,
IF(AND(J921&lt;='CBSA Walk Groupings'!$B$3,J921&gt;'CBSA Walk Groupings'!$B$2),'CBSA Walk Groupings'!$A$3,
IF(AND(J921&lt;='CBSA Walk Groupings'!$B$4,J921&gt;'CBSA Walk Groupings'!$B$3),'CBSA Walk Groupings'!$A$4,
IF(AND(J921&lt;='CBSA Walk Groupings'!$B$5,J921&gt;'CBSA Walk Groupings'!$B$4),'CBSA Walk Groupings'!$A$5,
IF(J921&gt;'CBSA Walk Groupings'!$B$5,'CBSA Walk Groupings'!$A$6,"")))))</f>
        <v>4</v>
      </c>
      <c r="M921" s="72">
        <v>1</v>
      </c>
      <c r="N921" s="72">
        <v>12</v>
      </c>
    </row>
    <row r="922" spans="1:14" x14ac:dyDescent="0.25">
      <c r="A922" t="str">
        <f t="shared" si="14"/>
        <v>Kings County Association of Governments_2013</v>
      </c>
      <c r="B922" t="s">
        <v>320</v>
      </c>
      <c r="C922" s="49" t="s">
        <v>121</v>
      </c>
      <c r="D922">
        <v>2013</v>
      </c>
      <c r="E922" s="45">
        <v>151738.4361091645</v>
      </c>
      <c r="F922" s="50">
        <v>54277.485636415819</v>
      </c>
      <c r="G922" s="46">
        <v>220.98588926292942</v>
      </c>
      <c r="H922" s="46">
        <v>1366.1364703252309</v>
      </c>
      <c r="I922" s="47">
        <v>0.40714098428071938</v>
      </c>
      <c r="J922" s="47">
        <v>2.5169487022233459</v>
      </c>
      <c r="K922" s="48">
        <f>IF(I922&lt;='CBSA Bike Groupings'!$B$2,'CBSA Bike Groupings'!$A$2,
IF(AND(I922&lt;='CBSA Bike Groupings'!$B$3,I922&gt;'CBSA Bike Groupings'!$B$2),'CBSA Bike Groupings'!$A$3,
IF(AND(I922&lt;='CBSA Bike Groupings'!$B$4,I922&gt;'CBSA Bike Groupings'!$B$3),'CBSA Bike Groupings'!$A$4,
IF(AND(I922&lt;='CBSA Bike Groupings'!$B$5,I922&gt;'CBSA Bike Groupings'!$B$4),'CBSA Bike Groupings'!$A$5,
IF(I922&gt;'CBSA Bike Groupings'!$B$5,'CBSA Bike Groupings'!$A$6,"")))))</f>
        <v>3</v>
      </c>
      <c r="L922" s="48">
        <f>IF(J922&lt;='CBSA Walk Groupings'!$B$2,'CBSA Walk Groupings'!$A$2,
IF(AND(J922&lt;='CBSA Walk Groupings'!$B$3,J922&gt;'CBSA Walk Groupings'!$B$2),'CBSA Walk Groupings'!$A$3,
IF(AND(J922&lt;='CBSA Walk Groupings'!$B$4,J922&gt;'CBSA Walk Groupings'!$B$3),'CBSA Walk Groupings'!$A$4,
IF(AND(J922&lt;='CBSA Walk Groupings'!$B$5,J922&gt;'CBSA Walk Groupings'!$B$4),'CBSA Walk Groupings'!$A$5,
IF(J922&gt;'CBSA Walk Groupings'!$B$5,'CBSA Walk Groupings'!$A$6,"")))))</f>
        <v>4</v>
      </c>
      <c r="M922" s="72">
        <v>2</v>
      </c>
      <c r="N922" s="72">
        <v>5</v>
      </c>
    </row>
    <row r="923" spans="1:14" x14ac:dyDescent="0.25">
      <c r="A923" t="str">
        <f t="shared" si="14"/>
        <v>Kings County Association of Governments_2014</v>
      </c>
      <c r="B923" t="s">
        <v>320</v>
      </c>
      <c r="C923" s="49" t="s">
        <v>121</v>
      </c>
      <c r="D923">
        <v>2014</v>
      </c>
      <c r="E923" s="45">
        <v>151327.10968118056</v>
      </c>
      <c r="F923" s="50">
        <v>53700.297992090091</v>
      </c>
      <c r="G923" s="46">
        <v>184.00394852405745</v>
      </c>
      <c r="H923" s="46">
        <v>1451.1016858632354</v>
      </c>
      <c r="I923" s="47">
        <v>0.34264977179672401</v>
      </c>
      <c r="J923" s="47">
        <v>2.7022227811044526</v>
      </c>
      <c r="K923" s="48">
        <f>IF(I923&lt;='CBSA Bike Groupings'!$B$2,'CBSA Bike Groupings'!$A$2,
IF(AND(I923&lt;='CBSA Bike Groupings'!$B$3,I923&gt;'CBSA Bike Groupings'!$B$2),'CBSA Bike Groupings'!$A$3,
IF(AND(I923&lt;='CBSA Bike Groupings'!$B$4,I923&gt;'CBSA Bike Groupings'!$B$3),'CBSA Bike Groupings'!$A$4,
IF(AND(I923&lt;='CBSA Bike Groupings'!$B$5,I923&gt;'CBSA Bike Groupings'!$B$4),'CBSA Bike Groupings'!$A$5,
IF(I923&gt;'CBSA Bike Groupings'!$B$5,'CBSA Bike Groupings'!$A$6,"")))))</f>
        <v>2</v>
      </c>
      <c r="L923" s="48">
        <f>IF(J923&lt;='CBSA Walk Groupings'!$B$2,'CBSA Walk Groupings'!$A$2,
IF(AND(J923&lt;='CBSA Walk Groupings'!$B$3,J923&gt;'CBSA Walk Groupings'!$B$2),'CBSA Walk Groupings'!$A$3,
IF(AND(J923&lt;='CBSA Walk Groupings'!$B$4,J923&gt;'CBSA Walk Groupings'!$B$3),'CBSA Walk Groupings'!$A$4,
IF(AND(J923&lt;='CBSA Walk Groupings'!$B$5,J923&gt;'CBSA Walk Groupings'!$B$4),'CBSA Walk Groupings'!$A$5,
IF(J923&gt;'CBSA Walk Groupings'!$B$5,'CBSA Walk Groupings'!$A$6,"")))))</f>
        <v>4</v>
      </c>
      <c r="M923" s="72">
        <v>0</v>
      </c>
      <c r="N923" s="72">
        <v>1</v>
      </c>
    </row>
    <row r="924" spans="1:14" x14ac:dyDescent="0.25">
      <c r="A924" t="str">
        <f t="shared" si="14"/>
        <v>Kings County Association of Governments_2015</v>
      </c>
      <c r="B924" t="s">
        <v>320</v>
      </c>
      <c r="C924" s="49" t="s">
        <v>121</v>
      </c>
      <c r="D924">
        <v>2015</v>
      </c>
      <c r="E924" s="45">
        <v>150936.96931699448</v>
      </c>
      <c r="F924" s="50">
        <v>53666.49872553246</v>
      </c>
      <c r="G924" s="46">
        <v>174.9922285400545</v>
      </c>
      <c r="H924" s="46">
        <v>1437.1481784356811</v>
      </c>
      <c r="I924" s="47">
        <v>0.3260734959346247</v>
      </c>
      <c r="J924" s="47">
        <v>2.6779242405689887</v>
      </c>
      <c r="K924" s="48">
        <f>IF(I924&lt;='CBSA Bike Groupings'!$B$2,'CBSA Bike Groupings'!$A$2,
IF(AND(I924&lt;='CBSA Bike Groupings'!$B$3,I924&gt;'CBSA Bike Groupings'!$B$2),'CBSA Bike Groupings'!$A$3,
IF(AND(I924&lt;='CBSA Bike Groupings'!$B$4,I924&gt;'CBSA Bike Groupings'!$B$3),'CBSA Bike Groupings'!$A$4,
IF(AND(I924&lt;='CBSA Bike Groupings'!$B$5,I924&gt;'CBSA Bike Groupings'!$B$4),'CBSA Bike Groupings'!$A$5,
IF(I924&gt;'CBSA Bike Groupings'!$B$5,'CBSA Bike Groupings'!$A$6,"")))))</f>
        <v>2</v>
      </c>
      <c r="L924" s="48">
        <f>IF(J924&lt;='CBSA Walk Groupings'!$B$2,'CBSA Walk Groupings'!$A$2,
IF(AND(J924&lt;='CBSA Walk Groupings'!$B$3,J924&gt;'CBSA Walk Groupings'!$B$2),'CBSA Walk Groupings'!$A$3,
IF(AND(J924&lt;='CBSA Walk Groupings'!$B$4,J924&gt;'CBSA Walk Groupings'!$B$3),'CBSA Walk Groupings'!$A$4,
IF(AND(J924&lt;='CBSA Walk Groupings'!$B$5,J924&gt;'CBSA Walk Groupings'!$B$4),'CBSA Walk Groupings'!$A$5,
IF(J924&gt;'CBSA Walk Groupings'!$B$5,'CBSA Walk Groupings'!$A$6,"")))))</f>
        <v>4</v>
      </c>
      <c r="M924" s="72">
        <v>2</v>
      </c>
      <c r="N924" s="72">
        <v>1</v>
      </c>
    </row>
    <row r="925" spans="1:14" x14ac:dyDescent="0.25">
      <c r="A925" t="str">
        <f t="shared" si="14"/>
        <v>Kings County Association of Governments_2016</v>
      </c>
      <c r="B925" t="s">
        <v>320</v>
      </c>
      <c r="C925" s="49" t="s">
        <v>121</v>
      </c>
      <c r="D925">
        <v>2016</v>
      </c>
      <c r="E925" s="45">
        <v>150203.8239017922</v>
      </c>
      <c r="F925" s="50">
        <v>54568.67198359561</v>
      </c>
      <c r="G925" s="46">
        <v>277.98749429348538</v>
      </c>
      <c r="H925" s="46">
        <v>1260.110437255795</v>
      </c>
      <c r="I925" s="47">
        <v>0.50942690043300631</v>
      </c>
      <c r="J925" s="47">
        <v>2.3092195420013306</v>
      </c>
      <c r="K925" s="48">
        <f>IF(I925&lt;='CBSA Bike Groupings'!$B$2,'CBSA Bike Groupings'!$A$2,
IF(AND(I925&lt;='CBSA Bike Groupings'!$B$3,I925&gt;'CBSA Bike Groupings'!$B$2),'CBSA Bike Groupings'!$A$3,
IF(AND(I925&lt;='CBSA Bike Groupings'!$B$4,I925&gt;'CBSA Bike Groupings'!$B$3),'CBSA Bike Groupings'!$A$4,
IF(AND(I925&lt;='CBSA Bike Groupings'!$B$5,I925&gt;'CBSA Bike Groupings'!$B$4),'CBSA Bike Groupings'!$A$5,
IF(I925&gt;'CBSA Bike Groupings'!$B$5,'CBSA Bike Groupings'!$A$6,"")))))</f>
        <v>3</v>
      </c>
      <c r="L925" s="48">
        <f>IF(J925&lt;='CBSA Walk Groupings'!$B$2,'CBSA Walk Groupings'!$A$2,
IF(AND(J925&lt;='CBSA Walk Groupings'!$B$3,J925&gt;'CBSA Walk Groupings'!$B$2),'CBSA Walk Groupings'!$A$3,
IF(AND(J925&lt;='CBSA Walk Groupings'!$B$4,J925&gt;'CBSA Walk Groupings'!$B$3),'CBSA Walk Groupings'!$A$4,
IF(AND(J925&lt;='CBSA Walk Groupings'!$B$5,J925&gt;'CBSA Walk Groupings'!$B$4),'CBSA Walk Groupings'!$A$5,
IF(J925&gt;'CBSA Walk Groupings'!$B$5,'CBSA Walk Groupings'!$A$6,"")))))</f>
        <v>3</v>
      </c>
      <c r="M925" s="72">
        <v>1</v>
      </c>
      <c r="N925" s="72">
        <v>1</v>
      </c>
    </row>
    <row r="926" spans="1:14" x14ac:dyDescent="0.25">
      <c r="A926" t="str">
        <f t="shared" si="14"/>
        <v>Kings County Association of Governments_2017</v>
      </c>
      <c r="B926" t="s">
        <v>320</v>
      </c>
      <c r="C926" s="49" t="s">
        <v>121</v>
      </c>
      <c r="D926">
        <v>2017</v>
      </c>
      <c r="E926" s="45">
        <v>150126</v>
      </c>
      <c r="F926" s="50">
        <v>55541</v>
      </c>
      <c r="G926" s="46">
        <v>390</v>
      </c>
      <c r="H926" s="46">
        <v>1204</v>
      </c>
      <c r="I926" s="47">
        <f>(G926/$F926)*100</f>
        <v>0.7021839722007166</v>
      </c>
      <c r="J926" s="47">
        <f>(H926/$F926)*100</f>
        <v>2.1677679552042637</v>
      </c>
      <c r="K926" s="48">
        <f>IF(I926&lt;='CBSA Bike Groupings'!$B$2,'CBSA Bike Groupings'!$A$2,
IF(AND(I926&lt;='CBSA Bike Groupings'!$B$3,I926&gt;'CBSA Bike Groupings'!$B$2),'CBSA Bike Groupings'!$A$3,
IF(AND(I926&lt;='CBSA Bike Groupings'!$B$4,I926&gt;'CBSA Bike Groupings'!$B$3),'CBSA Bike Groupings'!$A$4,
IF(AND(I926&lt;='CBSA Bike Groupings'!$B$5,I926&gt;'CBSA Bike Groupings'!$B$4),'CBSA Bike Groupings'!$A$5,
IF(I926&gt;'CBSA Bike Groupings'!$B$5,'CBSA Bike Groupings'!$A$6,"")))))</f>
        <v>4</v>
      </c>
      <c r="L926" s="48">
        <f>IF(J926&lt;='CBSA Walk Groupings'!$B$2,'CBSA Walk Groupings'!$A$2,
IF(AND(J926&lt;='CBSA Walk Groupings'!$B$3,J926&gt;'CBSA Walk Groupings'!$B$2),'CBSA Walk Groupings'!$A$3,
IF(AND(J926&lt;='CBSA Walk Groupings'!$B$4,J926&gt;'CBSA Walk Groupings'!$B$3),'CBSA Walk Groupings'!$A$4,
IF(AND(J926&lt;='CBSA Walk Groupings'!$B$5,J926&gt;'CBSA Walk Groupings'!$B$4),'CBSA Walk Groupings'!$A$5,
IF(J926&gt;'CBSA Walk Groupings'!$B$5,'CBSA Walk Groupings'!$A$6,"")))))</f>
        <v>3</v>
      </c>
      <c r="M926" s="72">
        <v>0</v>
      </c>
      <c r="N926" s="72">
        <v>3</v>
      </c>
    </row>
    <row r="927" spans="1:14" x14ac:dyDescent="0.25">
      <c r="A927" t="str">
        <f t="shared" si="14"/>
        <v>Kingsport MTPO_2013</v>
      </c>
      <c r="B927" t="s">
        <v>321</v>
      </c>
      <c r="C927" s="49" t="s">
        <v>157</v>
      </c>
      <c r="D927">
        <v>2013</v>
      </c>
      <c r="E927" s="45">
        <v>123428.98589154468</v>
      </c>
      <c r="F927" s="50">
        <v>50314.62167122151</v>
      </c>
      <c r="G927" s="46">
        <v>58.989659169665813</v>
      </c>
      <c r="H927" s="46">
        <v>324.49447275441355</v>
      </c>
      <c r="I927" s="47">
        <v>0.11724158348070451</v>
      </c>
      <c r="J927" s="47">
        <v>0.6449307616279164</v>
      </c>
      <c r="K927" s="48">
        <f>IF(I927&lt;='CBSA Bike Groupings'!$B$2,'CBSA Bike Groupings'!$A$2,
IF(AND(I927&lt;='CBSA Bike Groupings'!$B$3,I927&gt;'CBSA Bike Groupings'!$B$2),'CBSA Bike Groupings'!$A$3,
IF(AND(I927&lt;='CBSA Bike Groupings'!$B$4,I927&gt;'CBSA Bike Groupings'!$B$3),'CBSA Bike Groupings'!$A$4,
IF(AND(I927&lt;='CBSA Bike Groupings'!$B$5,I927&gt;'CBSA Bike Groupings'!$B$4),'CBSA Bike Groupings'!$A$5,
IF(I927&gt;'CBSA Bike Groupings'!$B$5,'CBSA Bike Groupings'!$A$6,"")))))</f>
        <v>1</v>
      </c>
      <c r="L927" s="48">
        <f>IF(J927&lt;='CBSA Walk Groupings'!$B$2,'CBSA Walk Groupings'!$A$2,
IF(AND(J927&lt;='CBSA Walk Groupings'!$B$3,J927&gt;'CBSA Walk Groupings'!$B$2),'CBSA Walk Groupings'!$A$3,
IF(AND(J927&lt;='CBSA Walk Groupings'!$B$4,J927&gt;'CBSA Walk Groupings'!$B$3),'CBSA Walk Groupings'!$A$4,
IF(AND(J927&lt;='CBSA Walk Groupings'!$B$5,J927&gt;'CBSA Walk Groupings'!$B$4),'CBSA Walk Groupings'!$A$5,
IF(J927&gt;'CBSA Walk Groupings'!$B$5,'CBSA Walk Groupings'!$A$6,"")))))</f>
        <v>1</v>
      </c>
      <c r="M927" s="72">
        <v>1</v>
      </c>
      <c r="N927" s="72">
        <v>1</v>
      </c>
    </row>
    <row r="928" spans="1:14" x14ac:dyDescent="0.25">
      <c r="A928" t="str">
        <f t="shared" si="14"/>
        <v>Kingsport MTPO_2014</v>
      </c>
      <c r="B928" t="s">
        <v>321</v>
      </c>
      <c r="C928" s="49" t="s">
        <v>157</v>
      </c>
      <c r="D928">
        <v>2014</v>
      </c>
      <c r="E928" s="45">
        <v>124741.77664284398</v>
      </c>
      <c r="F928" s="50">
        <v>50772.778388404258</v>
      </c>
      <c r="G928" s="46">
        <v>58.988958835846518</v>
      </c>
      <c r="H928" s="46">
        <v>259.61531682094522</v>
      </c>
      <c r="I928" s="47">
        <v>0.11618225495675988</v>
      </c>
      <c r="J928" s="47">
        <v>0.51132777260075546</v>
      </c>
      <c r="K928" s="48">
        <f>IF(I928&lt;='CBSA Bike Groupings'!$B$2,'CBSA Bike Groupings'!$A$2,
IF(AND(I928&lt;='CBSA Bike Groupings'!$B$3,I928&gt;'CBSA Bike Groupings'!$B$2),'CBSA Bike Groupings'!$A$3,
IF(AND(I928&lt;='CBSA Bike Groupings'!$B$4,I928&gt;'CBSA Bike Groupings'!$B$3),'CBSA Bike Groupings'!$A$4,
IF(AND(I928&lt;='CBSA Bike Groupings'!$B$5,I928&gt;'CBSA Bike Groupings'!$B$4),'CBSA Bike Groupings'!$A$5,
IF(I928&gt;'CBSA Bike Groupings'!$B$5,'CBSA Bike Groupings'!$A$6,"")))))</f>
        <v>1</v>
      </c>
      <c r="L928" s="48">
        <f>IF(J928&lt;='CBSA Walk Groupings'!$B$2,'CBSA Walk Groupings'!$A$2,
IF(AND(J928&lt;='CBSA Walk Groupings'!$B$3,J928&gt;'CBSA Walk Groupings'!$B$2),'CBSA Walk Groupings'!$A$3,
IF(AND(J928&lt;='CBSA Walk Groupings'!$B$4,J928&gt;'CBSA Walk Groupings'!$B$3),'CBSA Walk Groupings'!$A$4,
IF(AND(J928&lt;='CBSA Walk Groupings'!$B$5,J928&gt;'CBSA Walk Groupings'!$B$4),'CBSA Walk Groupings'!$A$5,
IF(J928&gt;'CBSA Walk Groupings'!$B$5,'CBSA Walk Groupings'!$A$6,"")))))</f>
        <v>1</v>
      </c>
      <c r="M928" s="72">
        <v>0</v>
      </c>
      <c r="N928" s="72">
        <v>1</v>
      </c>
    </row>
    <row r="929" spans="1:14" x14ac:dyDescent="0.25">
      <c r="A929" t="str">
        <f t="shared" si="14"/>
        <v>Kingsport MTPO_2015</v>
      </c>
      <c r="B929" t="s">
        <v>321</v>
      </c>
      <c r="C929" s="49" t="s">
        <v>157</v>
      </c>
      <c r="D929">
        <v>2015</v>
      </c>
      <c r="E929" s="45">
        <v>124750.84995568877</v>
      </c>
      <c r="F929" s="50">
        <v>50119.179780906336</v>
      </c>
      <c r="G929" s="46">
        <v>54.989097362491378</v>
      </c>
      <c r="H929" s="46">
        <v>226.5295029314801</v>
      </c>
      <c r="I929" s="47">
        <v>0.10971667454031304</v>
      </c>
      <c r="J929" s="47">
        <v>0.45198166434834586</v>
      </c>
      <c r="K929" s="48">
        <f>IF(I929&lt;='CBSA Bike Groupings'!$B$2,'CBSA Bike Groupings'!$A$2,
IF(AND(I929&lt;='CBSA Bike Groupings'!$B$3,I929&gt;'CBSA Bike Groupings'!$B$2),'CBSA Bike Groupings'!$A$3,
IF(AND(I929&lt;='CBSA Bike Groupings'!$B$4,I929&gt;'CBSA Bike Groupings'!$B$3),'CBSA Bike Groupings'!$A$4,
IF(AND(I929&lt;='CBSA Bike Groupings'!$B$5,I929&gt;'CBSA Bike Groupings'!$B$4),'CBSA Bike Groupings'!$A$5,
IF(I929&gt;'CBSA Bike Groupings'!$B$5,'CBSA Bike Groupings'!$A$6,"")))))</f>
        <v>1</v>
      </c>
      <c r="L929" s="48">
        <f>IF(J929&lt;='CBSA Walk Groupings'!$B$2,'CBSA Walk Groupings'!$A$2,
IF(AND(J929&lt;='CBSA Walk Groupings'!$B$3,J929&gt;'CBSA Walk Groupings'!$B$2),'CBSA Walk Groupings'!$A$3,
IF(AND(J929&lt;='CBSA Walk Groupings'!$B$4,J929&gt;'CBSA Walk Groupings'!$B$3),'CBSA Walk Groupings'!$A$4,
IF(AND(J929&lt;='CBSA Walk Groupings'!$B$5,J929&gt;'CBSA Walk Groupings'!$B$4),'CBSA Walk Groupings'!$A$5,
IF(J929&gt;'CBSA Walk Groupings'!$B$5,'CBSA Walk Groupings'!$A$6,"")))))</f>
        <v>1</v>
      </c>
      <c r="M929" s="72">
        <v>0</v>
      </c>
      <c r="N929" s="72">
        <v>1</v>
      </c>
    </row>
    <row r="930" spans="1:14" x14ac:dyDescent="0.25">
      <c r="A930" t="str">
        <f t="shared" si="14"/>
        <v>Kingsport MTPO_2016</v>
      </c>
      <c r="B930" t="s">
        <v>321</v>
      </c>
      <c r="C930" s="49" t="s">
        <v>157</v>
      </c>
      <c r="D930">
        <v>2016</v>
      </c>
      <c r="E930" s="45">
        <v>124783.44927196663</v>
      </c>
      <c r="F930" s="50">
        <v>50174.667436318567</v>
      </c>
      <c r="G930" s="46">
        <v>40.03183878198432</v>
      </c>
      <c r="H930" s="46">
        <v>357.6745651505845</v>
      </c>
      <c r="I930" s="47">
        <v>7.978496087252103E-2</v>
      </c>
      <c r="J930" s="47">
        <v>0.71285886569062606</v>
      </c>
      <c r="K930" s="48">
        <f>IF(I930&lt;='CBSA Bike Groupings'!$B$2,'CBSA Bike Groupings'!$A$2,
IF(AND(I930&lt;='CBSA Bike Groupings'!$B$3,I930&gt;'CBSA Bike Groupings'!$B$2),'CBSA Bike Groupings'!$A$3,
IF(AND(I930&lt;='CBSA Bike Groupings'!$B$4,I930&gt;'CBSA Bike Groupings'!$B$3),'CBSA Bike Groupings'!$A$4,
IF(AND(I930&lt;='CBSA Bike Groupings'!$B$5,I930&gt;'CBSA Bike Groupings'!$B$4),'CBSA Bike Groupings'!$A$5,
IF(I930&gt;'CBSA Bike Groupings'!$B$5,'CBSA Bike Groupings'!$A$6,"")))))</f>
        <v>1</v>
      </c>
      <c r="L930" s="48">
        <f>IF(J930&lt;='CBSA Walk Groupings'!$B$2,'CBSA Walk Groupings'!$A$2,
IF(AND(J930&lt;='CBSA Walk Groupings'!$B$3,J930&gt;'CBSA Walk Groupings'!$B$2),'CBSA Walk Groupings'!$A$3,
IF(AND(J930&lt;='CBSA Walk Groupings'!$B$4,J930&gt;'CBSA Walk Groupings'!$B$3),'CBSA Walk Groupings'!$A$4,
IF(AND(J930&lt;='CBSA Walk Groupings'!$B$5,J930&gt;'CBSA Walk Groupings'!$B$4),'CBSA Walk Groupings'!$A$5,
IF(J930&gt;'CBSA Walk Groupings'!$B$5,'CBSA Walk Groupings'!$A$6,"")))))</f>
        <v>1</v>
      </c>
      <c r="M930" s="72">
        <v>0</v>
      </c>
      <c r="N930" s="72">
        <v>2</v>
      </c>
    </row>
    <row r="931" spans="1:14" x14ac:dyDescent="0.25">
      <c r="A931" t="str">
        <f t="shared" si="14"/>
        <v>Kingsport MTPO_2017</v>
      </c>
      <c r="B931" t="s">
        <v>321</v>
      </c>
      <c r="C931" s="49" t="s">
        <v>157</v>
      </c>
      <c r="D931">
        <v>2017</v>
      </c>
      <c r="E931" s="45">
        <v>124673</v>
      </c>
      <c r="F931" s="50">
        <v>51095</v>
      </c>
      <c r="G931" s="46">
        <v>17</v>
      </c>
      <c r="H931" s="46">
        <v>374</v>
      </c>
      <c r="I931" s="47">
        <f>(G931/$F931)*100</f>
        <v>3.327135727566298E-2</v>
      </c>
      <c r="J931" s="47">
        <f>(H931/$F931)*100</f>
        <v>0.73196986006458553</v>
      </c>
      <c r="K931" s="48">
        <f>IF(I931&lt;='CBSA Bike Groupings'!$B$2,'CBSA Bike Groupings'!$A$2,
IF(AND(I931&lt;='CBSA Bike Groupings'!$B$3,I931&gt;'CBSA Bike Groupings'!$B$2),'CBSA Bike Groupings'!$A$3,
IF(AND(I931&lt;='CBSA Bike Groupings'!$B$4,I931&gt;'CBSA Bike Groupings'!$B$3),'CBSA Bike Groupings'!$A$4,
IF(AND(I931&lt;='CBSA Bike Groupings'!$B$5,I931&gt;'CBSA Bike Groupings'!$B$4),'CBSA Bike Groupings'!$A$5,
IF(I931&gt;'CBSA Bike Groupings'!$B$5,'CBSA Bike Groupings'!$A$6,"")))))</f>
        <v>1</v>
      </c>
      <c r="L931" s="48">
        <f>IF(J931&lt;='CBSA Walk Groupings'!$B$2,'CBSA Walk Groupings'!$A$2,
IF(AND(J931&lt;='CBSA Walk Groupings'!$B$3,J931&gt;'CBSA Walk Groupings'!$B$2),'CBSA Walk Groupings'!$A$3,
IF(AND(J931&lt;='CBSA Walk Groupings'!$B$4,J931&gt;'CBSA Walk Groupings'!$B$3),'CBSA Walk Groupings'!$A$4,
IF(AND(J931&lt;='CBSA Walk Groupings'!$B$5,J931&gt;'CBSA Walk Groupings'!$B$4),'CBSA Walk Groupings'!$A$5,
IF(J931&gt;'CBSA Walk Groupings'!$B$5,'CBSA Walk Groupings'!$A$6,"")))))</f>
        <v>1</v>
      </c>
      <c r="M931" s="72">
        <v>0</v>
      </c>
      <c r="N931" s="72">
        <v>0</v>
      </c>
    </row>
    <row r="932" spans="1:14" x14ac:dyDescent="0.25">
      <c r="A932" t="str">
        <f t="shared" si="14"/>
        <v>Kittery Area Comprehensive Transportation System_2013</v>
      </c>
      <c r="B932" t="s">
        <v>322</v>
      </c>
      <c r="C932" s="49" t="s">
        <v>113</v>
      </c>
      <c r="D932">
        <v>2013</v>
      </c>
      <c r="E932" s="45">
        <v>42476.735560895897</v>
      </c>
      <c r="F932" s="50">
        <v>22063.933389422305</v>
      </c>
      <c r="G932" s="46">
        <v>190.19347998055082</v>
      </c>
      <c r="H932" s="46">
        <v>462.90214251566397</v>
      </c>
      <c r="I932" s="47">
        <v>0.86201076038296831</v>
      </c>
      <c r="J932" s="47">
        <v>2.0980037164977321</v>
      </c>
      <c r="K932" s="48">
        <f>IF(I932&lt;='CBSA Bike Groupings'!$B$2,'CBSA Bike Groupings'!$A$2,
IF(AND(I932&lt;='CBSA Bike Groupings'!$B$3,I932&gt;'CBSA Bike Groupings'!$B$2),'CBSA Bike Groupings'!$A$3,
IF(AND(I932&lt;='CBSA Bike Groupings'!$B$4,I932&gt;'CBSA Bike Groupings'!$B$3),'CBSA Bike Groupings'!$A$4,
IF(AND(I932&lt;='CBSA Bike Groupings'!$B$5,I932&gt;'CBSA Bike Groupings'!$B$4),'CBSA Bike Groupings'!$A$5,
IF(I932&gt;'CBSA Bike Groupings'!$B$5,'CBSA Bike Groupings'!$A$6,"")))))</f>
        <v>5</v>
      </c>
      <c r="L932" s="48">
        <f>IF(J932&lt;='CBSA Walk Groupings'!$B$2,'CBSA Walk Groupings'!$A$2,
IF(AND(J932&lt;='CBSA Walk Groupings'!$B$3,J932&gt;'CBSA Walk Groupings'!$B$2),'CBSA Walk Groupings'!$A$3,
IF(AND(J932&lt;='CBSA Walk Groupings'!$B$4,J932&gt;'CBSA Walk Groupings'!$B$3),'CBSA Walk Groupings'!$A$4,
IF(AND(J932&lt;='CBSA Walk Groupings'!$B$5,J932&gt;'CBSA Walk Groupings'!$B$4),'CBSA Walk Groupings'!$A$5,
IF(J932&gt;'CBSA Walk Groupings'!$B$5,'CBSA Walk Groupings'!$A$6,"")))))</f>
        <v>3</v>
      </c>
      <c r="M932" s="72">
        <v>0</v>
      </c>
      <c r="N932" s="72">
        <v>1</v>
      </c>
    </row>
    <row r="933" spans="1:14" x14ac:dyDescent="0.25">
      <c r="A933" t="str">
        <f t="shared" si="14"/>
        <v>Kittery Area Comprehensive Transportation System_2014</v>
      </c>
      <c r="B933" t="s">
        <v>322</v>
      </c>
      <c r="C933" s="49" t="s">
        <v>113</v>
      </c>
      <c r="D933">
        <v>2014</v>
      </c>
      <c r="E933" s="45">
        <v>42607.835861153435</v>
      </c>
      <c r="F933" s="50">
        <v>22223.465786446741</v>
      </c>
      <c r="G933" s="46">
        <v>188.59758794958094</v>
      </c>
      <c r="H933" s="46">
        <v>425.13661059165423</v>
      </c>
      <c r="I933" s="47">
        <v>0.84864165545501702</v>
      </c>
      <c r="J933" s="47">
        <v>1.913007695005561</v>
      </c>
      <c r="K933" s="48">
        <f>IF(I933&lt;='CBSA Bike Groupings'!$B$2,'CBSA Bike Groupings'!$A$2,
IF(AND(I933&lt;='CBSA Bike Groupings'!$B$3,I933&gt;'CBSA Bike Groupings'!$B$2),'CBSA Bike Groupings'!$A$3,
IF(AND(I933&lt;='CBSA Bike Groupings'!$B$4,I933&gt;'CBSA Bike Groupings'!$B$3),'CBSA Bike Groupings'!$A$4,
IF(AND(I933&lt;='CBSA Bike Groupings'!$B$5,I933&gt;'CBSA Bike Groupings'!$B$4),'CBSA Bike Groupings'!$A$5,
IF(I933&gt;'CBSA Bike Groupings'!$B$5,'CBSA Bike Groupings'!$A$6,"")))))</f>
        <v>5</v>
      </c>
      <c r="L933" s="48">
        <f>IF(J933&lt;='CBSA Walk Groupings'!$B$2,'CBSA Walk Groupings'!$A$2,
IF(AND(J933&lt;='CBSA Walk Groupings'!$B$3,J933&gt;'CBSA Walk Groupings'!$B$2),'CBSA Walk Groupings'!$A$3,
IF(AND(J933&lt;='CBSA Walk Groupings'!$B$4,J933&gt;'CBSA Walk Groupings'!$B$3),'CBSA Walk Groupings'!$A$4,
IF(AND(J933&lt;='CBSA Walk Groupings'!$B$5,J933&gt;'CBSA Walk Groupings'!$B$4),'CBSA Walk Groupings'!$A$5,
IF(J933&gt;'CBSA Walk Groupings'!$B$5,'CBSA Walk Groupings'!$A$6,"")))))</f>
        <v>3</v>
      </c>
      <c r="M933" s="72">
        <v>0</v>
      </c>
      <c r="N933" s="72">
        <v>0</v>
      </c>
    </row>
    <row r="934" spans="1:14" x14ac:dyDescent="0.25">
      <c r="A934" t="str">
        <f t="shared" si="14"/>
        <v>Kittery Area Comprehensive Transportation System_2015</v>
      </c>
      <c r="B934" t="s">
        <v>322</v>
      </c>
      <c r="C934" s="49" t="s">
        <v>113</v>
      </c>
      <c r="D934">
        <v>2015</v>
      </c>
      <c r="E934" s="45">
        <v>42926.419790691842</v>
      </c>
      <c r="F934" s="50">
        <v>22760.928158998056</v>
      </c>
      <c r="G934" s="46">
        <v>209.99489707482746</v>
      </c>
      <c r="H934" s="46">
        <v>459.96861419204356</v>
      </c>
      <c r="I934" s="47">
        <v>0.92261130832580018</v>
      </c>
      <c r="J934" s="47">
        <v>2.0208693203497705</v>
      </c>
      <c r="K934" s="48">
        <f>IF(I934&lt;='CBSA Bike Groupings'!$B$2,'CBSA Bike Groupings'!$A$2,
IF(AND(I934&lt;='CBSA Bike Groupings'!$B$3,I934&gt;'CBSA Bike Groupings'!$B$2),'CBSA Bike Groupings'!$A$3,
IF(AND(I934&lt;='CBSA Bike Groupings'!$B$4,I934&gt;'CBSA Bike Groupings'!$B$3),'CBSA Bike Groupings'!$A$4,
IF(AND(I934&lt;='CBSA Bike Groupings'!$B$5,I934&gt;'CBSA Bike Groupings'!$B$4),'CBSA Bike Groupings'!$A$5,
IF(I934&gt;'CBSA Bike Groupings'!$B$5,'CBSA Bike Groupings'!$A$6,"")))))</f>
        <v>5</v>
      </c>
      <c r="L934" s="48">
        <f>IF(J934&lt;='CBSA Walk Groupings'!$B$2,'CBSA Walk Groupings'!$A$2,
IF(AND(J934&lt;='CBSA Walk Groupings'!$B$3,J934&gt;'CBSA Walk Groupings'!$B$2),'CBSA Walk Groupings'!$A$3,
IF(AND(J934&lt;='CBSA Walk Groupings'!$B$4,J934&gt;'CBSA Walk Groupings'!$B$3),'CBSA Walk Groupings'!$A$4,
IF(AND(J934&lt;='CBSA Walk Groupings'!$B$5,J934&gt;'CBSA Walk Groupings'!$B$4),'CBSA Walk Groupings'!$A$5,
IF(J934&gt;'CBSA Walk Groupings'!$B$5,'CBSA Walk Groupings'!$A$6,"")))))</f>
        <v>3</v>
      </c>
      <c r="M934" s="72">
        <v>0</v>
      </c>
      <c r="N934" s="72">
        <v>1</v>
      </c>
    </row>
    <row r="935" spans="1:14" x14ac:dyDescent="0.25">
      <c r="A935" t="str">
        <f t="shared" si="14"/>
        <v>Kittery Area Comprehensive Transportation System_2016</v>
      </c>
      <c r="B935" t="s">
        <v>322</v>
      </c>
      <c r="C935" s="49" t="s">
        <v>113</v>
      </c>
      <c r="D935">
        <v>2016</v>
      </c>
      <c r="E935" s="45">
        <v>43172.353141847118</v>
      </c>
      <c r="F935" s="50">
        <v>23244.510920393608</v>
      </c>
      <c r="G935" s="46">
        <v>202.36675695707228</v>
      </c>
      <c r="H935" s="46">
        <v>506.80694765581342</v>
      </c>
      <c r="I935" s="47">
        <v>0.87060019309559</v>
      </c>
      <c r="J935" s="47">
        <v>2.1803295814289023</v>
      </c>
      <c r="K935" s="48">
        <f>IF(I935&lt;='CBSA Bike Groupings'!$B$2,'CBSA Bike Groupings'!$A$2,
IF(AND(I935&lt;='CBSA Bike Groupings'!$B$3,I935&gt;'CBSA Bike Groupings'!$B$2),'CBSA Bike Groupings'!$A$3,
IF(AND(I935&lt;='CBSA Bike Groupings'!$B$4,I935&gt;'CBSA Bike Groupings'!$B$3),'CBSA Bike Groupings'!$A$4,
IF(AND(I935&lt;='CBSA Bike Groupings'!$B$5,I935&gt;'CBSA Bike Groupings'!$B$4),'CBSA Bike Groupings'!$A$5,
IF(I935&gt;'CBSA Bike Groupings'!$B$5,'CBSA Bike Groupings'!$A$6,"")))))</f>
        <v>5</v>
      </c>
      <c r="L935" s="48">
        <f>IF(J935&lt;='CBSA Walk Groupings'!$B$2,'CBSA Walk Groupings'!$A$2,
IF(AND(J935&lt;='CBSA Walk Groupings'!$B$3,J935&gt;'CBSA Walk Groupings'!$B$2),'CBSA Walk Groupings'!$A$3,
IF(AND(J935&lt;='CBSA Walk Groupings'!$B$4,J935&gt;'CBSA Walk Groupings'!$B$3),'CBSA Walk Groupings'!$A$4,
IF(AND(J935&lt;='CBSA Walk Groupings'!$B$5,J935&gt;'CBSA Walk Groupings'!$B$4),'CBSA Walk Groupings'!$A$5,
IF(J935&gt;'CBSA Walk Groupings'!$B$5,'CBSA Walk Groupings'!$A$6,"")))))</f>
        <v>3</v>
      </c>
      <c r="M935" s="72">
        <v>0</v>
      </c>
      <c r="N935" s="72">
        <v>0</v>
      </c>
    </row>
    <row r="936" spans="1:14" x14ac:dyDescent="0.25">
      <c r="A936" t="str">
        <f t="shared" si="14"/>
        <v>Kittery Area Comprehensive Transportation System_2017</v>
      </c>
      <c r="B936" t="s">
        <v>322</v>
      </c>
      <c r="C936" s="49" t="s">
        <v>113</v>
      </c>
      <c r="D936">
        <v>2017</v>
      </c>
      <c r="E936" s="45">
        <v>43534</v>
      </c>
      <c r="F936" s="50">
        <v>23669</v>
      </c>
      <c r="G936" s="46">
        <v>199</v>
      </c>
      <c r="H936" s="46">
        <v>528</v>
      </c>
      <c r="I936" s="47">
        <f>(G936/$F936)*100</f>
        <v>0.8407621783767798</v>
      </c>
      <c r="J936" s="47">
        <f>(H936/$F936)*100</f>
        <v>2.2307659808187927</v>
      </c>
      <c r="K936" s="48">
        <f>IF(I936&lt;='CBSA Bike Groupings'!$B$2,'CBSA Bike Groupings'!$A$2,
IF(AND(I936&lt;='CBSA Bike Groupings'!$B$3,I936&gt;'CBSA Bike Groupings'!$B$2),'CBSA Bike Groupings'!$A$3,
IF(AND(I936&lt;='CBSA Bike Groupings'!$B$4,I936&gt;'CBSA Bike Groupings'!$B$3),'CBSA Bike Groupings'!$A$4,
IF(AND(I936&lt;='CBSA Bike Groupings'!$B$5,I936&gt;'CBSA Bike Groupings'!$B$4),'CBSA Bike Groupings'!$A$5,
IF(I936&gt;'CBSA Bike Groupings'!$B$5,'CBSA Bike Groupings'!$A$6,"")))))</f>
        <v>5</v>
      </c>
      <c r="L936" s="48">
        <f>IF(J936&lt;='CBSA Walk Groupings'!$B$2,'CBSA Walk Groupings'!$A$2,
IF(AND(J936&lt;='CBSA Walk Groupings'!$B$3,J936&gt;'CBSA Walk Groupings'!$B$2),'CBSA Walk Groupings'!$A$3,
IF(AND(J936&lt;='CBSA Walk Groupings'!$B$4,J936&gt;'CBSA Walk Groupings'!$B$3),'CBSA Walk Groupings'!$A$4,
IF(AND(J936&lt;='CBSA Walk Groupings'!$B$5,J936&gt;'CBSA Walk Groupings'!$B$4),'CBSA Walk Groupings'!$A$5,
IF(J936&gt;'CBSA Walk Groupings'!$B$5,'CBSA Walk Groupings'!$A$6,"")))))</f>
        <v>3</v>
      </c>
      <c r="M936" s="72">
        <v>0</v>
      </c>
      <c r="N936" s="72">
        <v>0</v>
      </c>
    </row>
    <row r="937" spans="1:14" x14ac:dyDescent="0.25">
      <c r="A937" t="str">
        <f t="shared" si="14"/>
        <v>Knoxville Regional Transportation Planning Organization_2013</v>
      </c>
      <c r="B937" t="s">
        <v>323</v>
      </c>
      <c r="C937" s="49" t="s">
        <v>157</v>
      </c>
      <c r="D937">
        <v>2013</v>
      </c>
      <c r="E937" s="45">
        <v>645603.47483759373</v>
      </c>
      <c r="F937" s="50">
        <v>296729.24463007203</v>
      </c>
      <c r="G937" s="46">
        <v>590.53436959486294</v>
      </c>
      <c r="H937" s="46">
        <v>3722.3088158355895</v>
      </c>
      <c r="I937" s="47">
        <v>0.19901454955377701</v>
      </c>
      <c r="J937" s="47">
        <v>1.2544462277306494</v>
      </c>
      <c r="K937" s="48">
        <f>IF(I937&lt;='CBSA Bike Groupings'!$B$2,'CBSA Bike Groupings'!$A$2,
IF(AND(I937&lt;='CBSA Bike Groupings'!$B$3,I937&gt;'CBSA Bike Groupings'!$B$2),'CBSA Bike Groupings'!$A$3,
IF(AND(I937&lt;='CBSA Bike Groupings'!$B$4,I937&gt;'CBSA Bike Groupings'!$B$3),'CBSA Bike Groupings'!$A$4,
IF(AND(I937&lt;='CBSA Bike Groupings'!$B$5,I937&gt;'CBSA Bike Groupings'!$B$4),'CBSA Bike Groupings'!$A$5,
IF(I937&gt;'CBSA Bike Groupings'!$B$5,'CBSA Bike Groupings'!$A$6,"")))))</f>
        <v>1</v>
      </c>
      <c r="L937" s="48">
        <f>IF(J937&lt;='CBSA Walk Groupings'!$B$2,'CBSA Walk Groupings'!$A$2,
IF(AND(J937&lt;='CBSA Walk Groupings'!$B$3,J937&gt;'CBSA Walk Groupings'!$B$2),'CBSA Walk Groupings'!$A$3,
IF(AND(J937&lt;='CBSA Walk Groupings'!$B$4,J937&gt;'CBSA Walk Groupings'!$B$3),'CBSA Walk Groupings'!$A$4,
IF(AND(J937&lt;='CBSA Walk Groupings'!$B$5,J937&gt;'CBSA Walk Groupings'!$B$4),'CBSA Walk Groupings'!$A$5,
IF(J937&gt;'CBSA Walk Groupings'!$B$5,'CBSA Walk Groupings'!$A$6,"")))))</f>
        <v>1</v>
      </c>
      <c r="M937" s="72">
        <v>1</v>
      </c>
      <c r="N937" s="72">
        <v>5</v>
      </c>
    </row>
    <row r="938" spans="1:14" x14ac:dyDescent="0.25">
      <c r="A938" t="str">
        <f t="shared" si="14"/>
        <v>Knoxville Regional Transportation Planning Organization_2014</v>
      </c>
      <c r="B938" t="s">
        <v>323</v>
      </c>
      <c r="C938" s="49" t="s">
        <v>157</v>
      </c>
      <c r="D938">
        <v>2014</v>
      </c>
      <c r="E938" s="45">
        <v>650607.87953160773</v>
      </c>
      <c r="F938" s="50">
        <v>297797.57416257815</v>
      </c>
      <c r="G938" s="46">
        <v>485.66206831222098</v>
      </c>
      <c r="H938" s="46">
        <v>3937.7232513781855</v>
      </c>
      <c r="I938" s="47">
        <v>0.16308462877104601</v>
      </c>
      <c r="J938" s="47">
        <v>1.3222818427756717</v>
      </c>
      <c r="K938" s="48">
        <f>IF(I938&lt;='CBSA Bike Groupings'!$B$2,'CBSA Bike Groupings'!$A$2,
IF(AND(I938&lt;='CBSA Bike Groupings'!$B$3,I938&gt;'CBSA Bike Groupings'!$B$2),'CBSA Bike Groupings'!$A$3,
IF(AND(I938&lt;='CBSA Bike Groupings'!$B$4,I938&gt;'CBSA Bike Groupings'!$B$3),'CBSA Bike Groupings'!$A$4,
IF(AND(I938&lt;='CBSA Bike Groupings'!$B$5,I938&gt;'CBSA Bike Groupings'!$B$4),'CBSA Bike Groupings'!$A$5,
IF(I938&gt;'CBSA Bike Groupings'!$B$5,'CBSA Bike Groupings'!$A$6,"")))))</f>
        <v>1</v>
      </c>
      <c r="L938" s="48">
        <f>IF(J938&lt;='CBSA Walk Groupings'!$B$2,'CBSA Walk Groupings'!$A$2,
IF(AND(J938&lt;='CBSA Walk Groupings'!$B$3,J938&gt;'CBSA Walk Groupings'!$B$2),'CBSA Walk Groupings'!$A$3,
IF(AND(J938&lt;='CBSA Walk Groupings'!$B$4,J938&gt;'CBSA Walk Groupings'!$B$3),'CBSA Walk Groupings'!$A$4,
IF(AND(J938&lt;='CBSA Walk Groupings'!$B$5,J938&gt;'CBSA Walk Groupings'!$B$4),'CBSA Walk Groupings'!$A$5,
IF(J938&gt;'CBSA Walk Groupings'!$B$5,'CBSA Walk Groupings'!$A$6,"")))))</f>
        <v>2</v>
      </c>
      <c r="M938" s="72">
        <v>0</v>
      </c>
      <c r="N938" s="72">
        <v>14</v>
      </c>
    </row>
    <row r="939" spans="1:14" x14ac:dyDescent="0.25">
      <c r="A939" t="str">
        <f t="shared" si="14"/>
        <v>Knoxville Regional Transportation Planning Organization_2015</v>
      </c>
      <c r="B939" t="s">
        <v>323</v>
      </c>
      <c r="C939" s="49" t="s">
        <v>157</v>
      </c>
      <c r="D939">
        <v>2015</v>
      </c>
      <c r="E939" s="45">
        <v>654789.54431369645</v>
      </c>
      <c r="F939" s="50">
        <v>303401.50587946799</v>
      </c>
      <c r="G939" s="46">
        <v>589.6166997563937</v>
      </c>
      <c r="H939" s="46">
        <v>3895.9359863473564</v>
      </c>
      <c r="I939" s="47">
        <v>0.19433545593232163</v>
      </c>
      <c r="J939" s="47">
        <v>1.2840859095455812</v>
      </c>
      <c r="K939" s="48">
        <f>IF(I939&lt;='CBSA Bike Groupings'!$B$2,'CBSA Bike Groupings'!$A$2,
IF(AND(I939&lt;='CBSA Bike Groupings'!$B$3,I939&gt;'CBSA Bike Groupings'!$B$2),'CBSA Bike Groupings'!$A$3,
IF(AND(I939&lt;='CBSA Bike Groupings'!$B$4,I939&gt;'CBSA Bike Groupings'!$B$3),'CBSA Bike Groupings'!$A$4,
IF(AND(I939&lt;='CBSA Bike Groupings'!$B$5,I939&gt;'CBSA Bike Groupings'!$B$4),'CBSA Bike Groupings'!$A$5,
IF(I939&gt;'CBSA Bike Groupings'!$B$5,'CBSA Bike Groupings'!$A$6,"")))))</f>
        <v>1</v>
      </c>
      <c r="L939" s="48">
        <f>IF(J939&lt;='CBSA Walk Groupings'!$B$2,'CBSA Walk Groupings'!$A$2,
IF(AND(J939&lt;='CBSA Walk Groupings'!$B$3,J939&gt;'CBSA Walk Groupings'!$B$2),'CBSA Walk Groupings'!$A$3,
IF(AND(J939&lt;='CBSA Walk Groupings'!$B$4,J939&gt;'CBSA Walk Groupings'!$B$3),'CBSA Walk Groupings'!$A$4,
IF(AND(J939&lt;='CBSA Walk Groupings'!$B$5,J939&gt;'CBSA Walk Groupings'!$B$4),'CBSA Walk Groupings'!$A$5,
IF(J939&gt;'CBSA Walk Groupings'!$B$5,'CBSA Walk Groupings'!$A$6,"")))))</f>
        <v>1</v>
      </c>
      <c r="M939" s="72">
        <v>0</v>
      </c>
      <c r="N939" s="72">
        <v>9</v>
      </c>
    </row>
    <row r="940" spans="1:14" x14ac:dyDescent="0.25">
      <c r="A940" t="str">
        <f t="shared" si="14"/>
        <v>Knoxville Regional Transportation Planning Organization_2016</v>
      </c>
      <c r="B940" t="s">
        <v>323</v>
      </c>
      <c r="C940" s="49" t="s">
        <v>157</v>
      </c>
      <c r="D940">
        <v>2016</v>
      </c>
      <c r="E940" s="45">
        <v>662316.59870545194</v>
      </c>
      <c r="F940" s="50">
        <v>308012.14979362872</v>
      </c>
      <c r="G940" s="46">
        <v>587.69998147695208</v>
      </c>
      <c r="H940" s="46">
        <v>4223.5994061958945</v>
      </c>
      <c r="I940" s="47">
        <v>0.19080415557331654</v>
      </c>
      <c r="J940" s="47">
        <v>1.3712444165029689</v>
      </c>
      <c r="K940" s="48">
        <f>IF(I940&lt;='CBSA Bike Groupings'!$B$2,'CBSA Bike Groupings'!$A$2,
IF(AND(I940&lt;='CBSA Bike Groupings'!$B$3,I940&gt;'CBSA Bike Groupings'!$B$2),'CBSA Bike Groupings'!$A$3,
IF(AND(I940&lt;='CBSA Bike Groupings'!$B$4,I940&gt;'CBSA Bike Groupings'!$B$3),'CBSA Bike Groupings'!$A$4,
IF(AND(I940&lt;='CBSA Bike Groupings'!$B$5,I940&gt;'CBSA Bike Groupings'!$B$4),'CBSA Bike Groupings'!$A$5,
IF(I940&gt;'CBSA Bike Groupings'!$B$5,'CBSA Bike Groupings'!$A$6,"")))))</f>
        <v>1</v>
      </c>
      <c r="L940" s="48">
        <f>IF(J940&lt;='CBSA Walk Groupings'!$B$2,'CBSA Walk Groupings'!$A$2,
IF(AND(J940&lt;='CBSA Walk Groupings'!$B$3,J940&gt;'CBSA Walk Groupings'!$B$2),'CBSA Walk Groupings'!$A$3,
IF(AND(J940&lt;='CBSA Walk Groupings'!$B$4,J940&gt;'CBSA Walk Groupings'!$B$3),'CBSA Walk Groupings'!$A$4,
IF(AND(J940&lt;='CBSA Walk Groupings'!$B$5,J940&gt;'CBSA Walk Groupings'!$B$4),'CBSA Walk Groupings'!$A$5,
IF(J940&gt;'CBSA Walk Groupings'!$B$5,'CBSA Walk Groupings'!$A$6,"")))))</f>
        <v>2</v>
      </c>
      <c r="M940" s="72">
        <v>1</v>
      </c>
      <c r="N940" s="72">
        <v>10</v>
      </c>
    </row>
    <row r="941" spans="1:14" x14ac:dyDescent="0.25">
      <c r="A941" t="str">
        <f t="shared" si="14"/>
        <v>Knoxville Regional Transportation Planning Organization_2017</v>
      </c>
      <c r="B941" t="s">
        <v>323</v>
      </c>
      <c r="C941" s="49" t="s">
        <v>157</v>
      </c>
      <c r="D941">
        <v>2017</v>
      </c>
      <c r="E941" s="45">
        <v>667540</v>
      </c>
      <c r="F941" s="50">
        <v>314734</v>
      </c>
      <c r="G941" s="46">
        <v>702</v>
      </c>
      <c r="H941" s="46">
        <v>4759</v>
      </c>
      <c r="I941" s="47">
        <f>(G941/$F941)*100</f>
        <v>0.22304549238404492</v>
      </c>
      <c r="J941" s="47">
        <f>(H941/$F941)*100</f>
        <v>1.5120705103357122</v>
      </c>
      <c r="K941" s="48">
        <f>IF(I941&lt;='CBSA Bike Groupings'!$B$2,'CBSA Bike Groupings'!$A$2,
IF(AND(I941&lt;='CBSA Bike Groupings'!$B$3,I941&gt;'CBSA Bike Groupings'!$B$2),'CBSA Bike Groupings'!$A$3,
IF(AND(I941&lt;='CBSA Bike Groupings'!$B$4,I941&gt;'CBSA Bike Groupings'!$B$3),'CBSA Bike Groupings'!$A$4,
IF(AND(I941&lt;='CBSA Bike Groupings'!$B$5,I941&gt;'CBSA Bike Groupings'!$B$4),'CBSA Bike Groupings'!$A$5,
IF(I941&gt;'CBSA Bike Groupings'!$B$5,'CBSA Bike Groupings'!$A$6,"")))))</f>
        <v>1</v>
      </c>
      <c r="L941" s="48">
        <f>IF(J941&lt;='CBSA Walk Groupings'!$B$2,'CBSA Walk Groupings'!$A$2,
IF(AND(J941&lt;='CBSA Walk Groupings'!$B$3,J941&gt;'CBSA Walk Groupings'!$B$2),'CBSA Walk Groupings'!$A$3,
IF(AND(J941&lt;='CBSA Walk Groupings'!$B$4,J941&gt;'CBSA Walk Groupings'!$B$3),'CBSA Walk Groupings'!$A$4,
IF(AND(J941&lt;='CBSA Walk Groupings'!$B$5,J941&gt;'CBSA Walk Groupings'!$B$4),'CBSA Walk Groupings'!$A$5,
IF(J941&gt;'CBSA Walk Groupings'!$B$5,'CBSA Walk Groupings'!$A$6,"")))))</f>
        <v>2</v>
      </c>
      <c r="M941" s="72">
        <v>4</v>
      </c>
      <c r="N941" s="72">
        <v>13</v>
      </c>
    </row>
    <row r="942" spans="1:14" x14ac:dyDescent="0.25">
      <c r="A942" t="str">
        <f t="shared" si="14"/>
        <v>Kokomo &amp; Howard County Governmental Coordinating Council_2013</v>
      </c>
      <c r="B942" t="s">
        <v>324</v>
      </c>
      <c r="C942" s="49" t="s">
        <v>117</v>
      </c>
      <c r="D942">
        <v>2013</v>
      </c>
      <c r="E942" s="45">
        <v>66662.088767461726</v>
      </c>
      <c r="F942" s="50">
        <v>26670.861866111998</v>
      </c>
      <c r="G942" s="46">
        <v>151.99430317744074</v>
      </c>
      <c r="H942" s="46">
        <v>488.86795758870409</v>
      </c>
      <c r="I942" s="47">
        <v>0.5698889819926094</v>
      </c>
      <c r="J942" s="47">
        <v>1.8329664787093354</v>
      </c>
      <c r="K942" s="48">
        <f>IF(I942&lt;='CBSA Bike Groupings'!$B$2,'CBSA Bike Groupings'!$A$2,
IF(AND(I942&lt;='CBSA Bike Groupings'!$B$3,I942&gt;'CBSA Bike Groupings'!$B$2),'CBSA Bike Groupings'!$A$3,
IF(AND(I942&lt;='CBSA Bike Groupings'!$B$4,I942&gt;'CBSA Bike Groupings'!$B$3),'CBSA Bike Groupings'!$A$4,
IF(AND(I942&lt;='CBSA Bike Groupings'!$B$5,I942&gt;'CBSA Bike Groupings'!$B$4),'CBSA Bike Groupings'!$A$5,
IF(I942&gt;'CBSA Bike Groupings'!$B$5,'CBSA Bike Groupings'!$A$6,"")))))</f>
        <v>3</v>
      </c>
      <c r="L942" s="48">
        <f>IF(J942&lt;='CBSA Walk Groupings'!$B$2,'CBSA Walk Groupings'!$A$2,
IF(AND(J942&lt;='CBSA Walk Groupings'!$B$3,J942&gt;'CBSA Walk Groupings'!$B$2),'CBSA Walk Groupings'!$A$3,
IF(AND(J942&lt;='CBSA Walk Groupings'!$B$4,J942&gt;'CBSA Walk Groupings'!$B$3),'CBSA Walk Groupings'!$A$4,
IF(AND(J942&lt;='CBSA Walk Groupings'!$B$5,J942&gt;'CBSA Walk Groupings'!$B$4),'CBSA Walk Groupings'!$A$5,
IF(J942&gt;'CBSA Walk Groupings'!$B$5,'CBSA Walk Groupings'!$A$6,"")))))</f>
        <v>2</v>
      </c>
      <c r="M942" s="72">
        <v>0</v>
      </c>
      <c r="N942" s="72">
        <v>1</v>
      </c>
    </row>
    <row r="943" spans="1:14" x14ac:dyDescent="0.25">
      <c r="A943" t="str">
        <f t="shared" si="14"/>
        <v>Kokomo &amp; Howard County Governmental Coordinating Council_2014</v>
      </c>
      <c r="B943" t="s">
        <v>324</v>
      </c>
      <c r="C943" s="49" t="s">
        <v>117</v>
      </c>
      <c r="D943">
        <v>2014</v>
      </c>
      <c r="E943" s="45">
        <v>67213.02212278056</v>
      </c>
      <c r="F943" s="50">
        <v>27262.93246192209</v>
      </c>
      <c r="G943" s="46">
        <v>143.99691625565407</v>
      </c>
      <c r="H943" s="46">
        <v>414.87299223936014</v>
      </c>
      <c r="I943" s="47">
        <v>0.52817838454015675</v>
      </c>
      <c r="J943" s="47">
        <v>1.5217474966011444</v>
      </c>
      <c r="K943" s="48">
        <f>IF(I943&lt;='CBSA Bike Groupings'!$B$2,'CBSA Bike Groupings'!$A$2,
IF(AND(I943&lt;='CBSA Bike Groupings'!$B$3,I943&gt;'CBSA Bike Groupings'!$B$2),'CBSA Bike Groupings'!$A$3,
IF(AND(I943&lt;='CBSA Bike Groupings'!$B$4,I943&gt;'CBSA Bike Groupings'!$B$3),'CBSA Bike Groupings'!$A$4,
IF(AND(I943&lt;='CBSA Bike Groupings'!$B$5,I943&gt;'CBSA Bike Groupings'!$B$4),'CBSA Bike Groupings'!$A$5,
IF(I943&gt;'CBSA Bike Groupings'!$B$5,'CBSA Bike Groupings'!$A$6,"")))))</f>
        <v>3</v>
      </c>
      <c r="L943" s="48">
        <f>IF(J943&lt;='CBSA Walk Groupings'!$B$2,'CBSA Walk Groupings'!$A$2,
IF(AND(J943&lt;='CBSA Walk Groupings'!$B$3,J943&gt;'CBSA Walk Groupings'!$B$2),'CBSA Walk Groupings'!$A$3,
IF(AND(J943&lt;='CBSA Walk Groupings'!$B$4,J943&gt;'CBSA Walk Groupings'!$B$3),'CBSA Walk Groupings'!$A$4,
IF(AND(J943&lt;='CBSA Walk Groupings'!$B$5,J943&gt;'CBSA Walk Groupings'!$B$4),'CBSA Walk Groupings'!$A$5,
IF(J943&gt;'CBSA Walk Groupings'!$B$5,'CBSA Walk Groupings'!$A$6,"")))))</f>
        <v>2</v>
      </c>
      <c r="M943" s="72">
        <v>0</v>
      </c>
      <c r="N943" s="72">
        <v>1</v>
      </c>
    </row>
    <row r="944" spans="1:14" x14ac:dyDescent="0.25">
      <c r="A944" t="str">
        <f t="shared" si="14"/>
        <v>Kokomo &amp; Howard County Governmental Coordinating Council_2015</v>
      </c>
      <c r="B944" t="s">
        <v>324</v>
      </c>
      <c r="C944" s="49" t="s">
        <v>117</v>
      </c>
      <c r="D944">
        <v>2015</v>
      </c>
      <c r="E944" s="45">
        <v>67068.306500735518</v>
      </c>
      <c r="F944" s="50">
        <v>28112.35247253377</v>
      </c>
      <c r="G944" s="46">
        <v>113.99736830439123</v>
      </c>
      <c r="H944" s="46">
        <v>455.57391868239449</v>
      </c>
      <c r="I944" s="47">
        <v>0.40550632827960065</v>
      </c>
      <c r="J944" s="47">
        <v>1.6205471211542957</v>
      </c>
      <c r="K944" s="48">
        <f>IF(I944&lt;='CBSA Bike Groupings'!$B$2,'CBSA Bike Groupings'!$A$2,
IF(AND(I944&lt;='CBSA Bike Groupings'!$B$3,I944&gt;'CBSA Bike Groupings'!$B$2),'CBSA Bike Groupings'!$A$3,
IF(AND(I944&lt;='CBSA Bike Groupings'!$B$4,I944&gt;'CBSA Bike Groupings'!$B$3),'CBSA Bike Groupings'!$A$4,
IF(AND(I944&lt;='CBSA Bike Groupings'!$B$5,I944&gt;'CBSA Bike Groupings'!$B$4),'CBSA Bike Groupings'!$A$5,
IF(I944&gt;'CBSA Bike Groupings'!$B$5,'CBSA Bike Groupings'!$A$6,"")))))</f>
        <v>3</v>
      </c>
      <c r="L944" s="48">
        <f>IF(J944&lt;='CBSA Walk Groupings'!$B$2,'CBSA Walk Groupings'!$A$2,
IF(AND(J944&lt;='CBSA Walk Groupings'!$B$3,J944&gt;'CBSA Walk Groupings'!$B$2),'CBSA Walk Groupings'!$A$3,
IF(AND(J944&lt;='CBSA Walk Groupings'!$B$4,J944&gt;'CBSA Walk Groupings'!$B$3),'CBSA Walk Groupings'!$A$4,
IF(AND(J944&lt;='CBSA Walk Groupings'!$B$5,J944&gt;'CBSA Walk Groupings'!$B$4),'CBSA Walk Groupings'!$A$5,
IF(J944&gt;'CBSA Walk Groupings'!$B$5,'CBSA Walk Groupings'!$A$6,"")))))</f>
        <v>2</v>
      </c>
      <c r="M944" s="72">
        <v>0</v>
      </c>
      <c r="N944" s="72">
        <v>0</v>
      </c>
    </row>
    <row r="945" spans="1:14" x14ac:dyDescent="0.25">
      <c r="A945" t="str">
        <f t="shared" si="14"/>
        <v>Kokomo &amp; Howard County Governmental Coordinating Council_2016</v>
      </c>
      <c r="B945" t="s">
        <v>324</v>
      </c>
      <c r="C945" s="49" t="s">
        <v>117</v>
      </c>
      <c r="D945">
        <v>2016</v>
      </c>
      <c r="E945" s="45">
        <v>67182.12940882759</v>
      </c>
      <c r="F945" s="50">
        <v>28391.482086145388</v>
      </c>
      <c r="G945" s="46">
        <v>83.99403734119673</v>
      </c>
      <c r="H945" s="46">
        <v>447.9773010645477</v>
      </c>
      <c r="I945" s="47">
        <v>0.29584238359357978</v>
      </c>
      <c r="J945" s="47">
        <v>1.5778581044318001</v>
      </c>
      <c r="K945" s="48">
        <f>IF(I945&lt;='CBSA Bike Groupings'!$B$2,'CBSA Bike Groupings'!$A$2,
IF(AND(I945&lt;='CBSA Bike Groupings'!$B$3,I945&gt;'CBSA Bike Groupings'!$B$2),'CBSA Bike Groupings'!$A$3,
IF(AND(I945&lt;='CBSA Bike Groupings'!$B$4,I945&gt;'CBSA Bike Groupings'!$B$3),'CBSA Bike Groupings'!$A$4,
IF(AND(I945&lt;='CBSA Bike Groupings'!$B$5,I945&gt;'CBSA Bike Groupings'!$B$4),'CBSA Bike Groupings'!$A$5,
IF(I945&gt;'CBSA Bike Groupings'!$B$5,'CBSA Bike Groupings'!$A$6,"")))))</f>
        <v>2</v>
      </c>
      <c r="L945" s="48">
        <f>IF(J945&lt;='CBSA Walk Groupings'!$B$2,'CBSA Walk Groupings'!$A$2,
IF(AND(J945&lt;='CBSA Walk Groupings'!$B$3,J945&gt;'CBSA Walk Groupings'!$B$2),'CBSA Walk Groupings'!$A$3,
IF(AND(J945&lt;='CBSA Walk Groupings'!$B$4,J945&gt;'CBSA Walk Groupings'!$B$3),'CBSA Walk Groupings'!$A$4,
IF(AND(J945&lt;='CBSA Walk Groupings'!$B$5,J945&gt;'CBSA Walk Groupings'!$B$4),'CBSA Walk Groupings'!$A$5,
IF(J945&gt;'CBSA Walk Groupings'!$B$5,'CBSA Walk Groupings'!$A$6,"")))))</f>
        <v>2</v>
      </c>
      <c r="M945" s="72">
        <v>0</v>
      </c>
      <c r="N945" s="72">
        <v>2</v>
      </c>
    </row>
    <row r="946" spans="1:14" x14ac:dyDescent="0.25">
      <c r="A946" t="str">
        <f t="shared" si="14"/>
        <v>Kokomo &amp; Howard County Governmental Coordinating Council_2017</v>
      </c>
      <c r="B946" t="s">
        <v>324</v>
      </c>
      <c r="C946" s="49" t="s">
        <v>117</v>
      </c>
      <c r="D946">
        <v>2017</v>
      </c>
      <c r="E946" s="45">
        <v>66968</v>
      </c>
      <c r="F946" s="50">
        <v>28618</v>
      </c>
      <c r="G946" s="46">
        <v>37</v>
      </c>
      <c r="H946" s="46">
        <v>270</v>
      </c>
      <c r="I946" s="47">
        <f>(G946/$F946)*100</f>
        <v>0.12928925850863093</v>
      </c>
      <c r="J946" s="47">
        <f>(H946/$F946)*100</f>
        <v>0.94346215668460409</v>
      </c>
      <c r="K946" s="48">
        <f>IF(I946&lt;='CBSA Bike Groupings'!$B$2,'CBSA Bike Groupings'!$A$2,
IF(AND(I946&lt;='CBSA Bike Groupings'!$B$3,I946&gt;'CBSA Bike Groupings'!$B$2),'CBSA Bike Groupings'!$A$3,
IF(AND(I946&lt;='CBSA Bike Groupings'!$B$4,I946&gt;'CBSA Bike Groupings'!$B$3),'CBSA Bike Groupings'!$A$4,
IF(AND(I946&lt;='CBSA Bike Groupings'!$B$5,I946&gt;'CBSA Bike Groupings'!$B$4),'CBSA Bike Groupings'!$A$5,
IF(I946&gt;'CBSA Bike Groupings'!$B$5,'CBSA Bike Groupings'!$A$6,"")))))</f>
        <v>1</v>
      </c>
      <c r="L946" s="48">
        <f>IF(J946&lt;='CBSA Walk Groupings'!$B$2,'CBSA Walk Groupings'!$A$2,
IF(AND(J946&lt;='CBSA Walk Groupings'!$B$3,J946&gt;'CBSA Walk Groupings'!$B$2),'CBSA Walk Groupings'!$A$3,
IF(AND(J946&lt;='CBSA Walk Groupings'!$B$4,J946&gt;'CBSA Walk Groupings'!$B$3),'CBSA Walk Groupings'!$A$4,
IF(AND(J946&lt;='CBSA Walk Groupings'!$B$5,J946&gt;'CBSA Walk Groupings'!$B$4),'CBSA Walk Groupings'!$A$5,
IF(J946&gt;'CBSA Walk Groupings'!$B$5,'CBSA Walk Groupings'!$A$6,"")))))</f>
        <v>1</v>
      </c>
      <c r="M946" s="72">
        <v>0</v>
      </c>
      <c r="N946" s="72">
        <v>2</v>
      </c>
    </row>
    <row r="947" spans="1:14" x14ac:dyDescent="0.25">
      <c r="A947" t="str">
        <f t="shared" si="14"/>
        <v>Kootenai MPO_2013</v>
      </c>
      <c r="B947" t="s">
        <v>325</v>
      </c>
      <c r="C947" s="49" t="s">
        <v>131</v>
      </c>
      <c r="D947">
        <v>2013</v>
      </c>
      <c r="E947" s="45">
        <v>140783.68965640513</v>
      </c>
      <c r="F947" s="50">
        <v>61377.328029959077</v>
      </c>
      <c r="G947" s="46">
        <v>325.00090974581542</v>
      </c>
      <c r="H947" s="46">
        <v>1099.9921503868507</v>
      </c>
      <c r="I947" s="47">
        <v>0.52951296541807458</v>
      </c>
      <c r="J947" s="47">
        <v>1.7921799232608009</v>
      </c>
      <c r="K947" s="48">
        <f>IF(I947&lt;='CBSA Bike Groupings'!$B$2,'CBSA Bike Groupings'!$A$2,
IF(AND(I947&lt;='CBSA Bike Groupings'!$B$3,I947&gt;'CBSA Bike Groupings'!$B$2),'CBSA Bike Groupings'!$A$3,
IF(AND(I947&lt;='CBSA Bike Groupings'!$B$4,I947&gt;'CBSA Bike Groupings'!$B$3),'CBSA Bike Groupings'!$A$4,
IF(AND(I947&lt;='CBSA Bike Groupings'!$B$5,I947&gt;'CBSA Bike Groupings'!$B$4),'CBSA Bike Groupings'!$A$5,
IF(I947&gt;'CBSA Bike Groupings'!$B$5,'CBSA Bike Groupings'!$A$6,"")))))</f>
        <v>3</v>
      </c>
      <c r="L947" s="48">
        <f>IF(J947&lt;='CBSA Walk Groupings'!$B$2,'CBSA Walk Groupings'!$A$2,
IF(AND(J947&lt;='CBSA Walk Groupings'!$B$3,J947&gt;'CBSA Walk Groupings'!$B$2),'CBSA Walk Groupings'!$A$3,
IF(AND(J947&lt;='CBSA Walk Groupings'!$B$4,J947&gt;'CBSA Walk Groupings'!$B$3),'CBSA Walk Groupings'!$A$4,
IF(AND(J947&lt;='CBSA Walk Groupings'!$B$5,J947&gt;'CBSA Walk Groupings'!$B$4),'CBSA Walk Groupings'!$A$5,
IF(J947&gt;'CBSA Walk Groupings'!$B$5,'CBSA Walk Groupings'!$A$6,"")))))</f>
        <v>2</v>
      </c>
      <c r="M947" s="72">
        <v>0</v>
      </c>
      <c r="N947" s="72">
        <v>0</v>
      </c>
    </row>
    <row r="948" spans="1:14" x14ac:dyDescent="0.25">
      <c r="A948" t="str">
        <f t="shared" si="14"/>
        <v>Kootenai MPO_2014</v>
      </c>
      <c r="B948" t="s">
        <v>325</v>
      </c>
      <c r="C948" s="49" t="s">
        <v>131</v>
      </c>
      <c r="D948">
        <v>2014</v>
      </c>
      <c r="E948" s="45">
        <v>142781.69200767754</v>
      </c>
      <c r="F948" s="50">
        <v>61547.418882451551</v>
      </c>
      <c r="G948" s="46">
        <v>264.00077116098419</v>
      </c>
      <c r="H948" s="46">
        <v>1103.9966170767782</v>
      </c>
      <c r="I948" s="47">
        <v>0.42893881815774459</v>
      </c>
      <c r="J948" s="47">
        <v>1.7937334125827178</v>
      </c>
      <c r="K948" s="48">
        <f>IF(I948&lt;='CBSA Bike Groupings'!$B$2,'CBSA Bike Groupings'!$A$2,
IF(AND(I948&lt;='CBSA Bike Groupings'!$B$3,I948&gt;'CBSA Bike Groupings'!$B$2),'CBSA Bike Groupings'!$A$3,
IF(AND(I948&lt;='CBSA Bike Groupings'!$B$4,I948&gt;'CBSA Bike Groupings'!$B$3),'CBSA Bike Groupings'!$A$4,
IF(AND(I948&lt;='CBSA Bike Groupings'!$B$5,I948&gt;'CBSA Bike Groupings'!$B$4),'CBSA Bike Groupings'!$A$5,
IF(I948&gt;'CBSA Bike Groupings'!$B$5,'CBSA Bike Groupings'!$A$6,"")))))</f>
        <v>3</v>
      </c>
      <c r="L948" s="48">
        <f>IF(J948&lt;='CBSA Walk Groupings'!$B$2,'CBSA Walk Groupings'!$A$2,
IF(AND(J948&lt;='CBSA Walk Groupings'!$B$3,J948&gt;'CBSA Walk Groupings'!$B$2),'CBSA Walk Groupings'!$A$3,
IF(AND(J948&lt;='CBSA Walk Groupings'!$B$4,J948&gt;'CBSA Walk Groupings'!$B$3),'CBSA Walk Groupings'!$A$4,
IF(AND(J948&lt;='CBSA Walk Groupings'!$B$5,J948&gt;'CBSA Walk Groupings'!$B$4),'CBSA Walk Groupings'!$A$5,
IF(J948&gt;'CBSA Walk Groupings'!$B$5,'CBSA Walk Groupings'!$A$6,"")))))</f>
        <v>2</v>
      </c>
      <c r="M948" s="72">
        <v>0</v>
      </c>
      <c r="N948" s="72">
        <v>0</v>
      </c>
    </row>
    <row r="949" spans="1:14" x14ac:dyDescent="0.25">
      <c r="A949" t="str">
        <f t="shared" si="14"/>
        <v>Kootenai MPO_2015</v>
      </c>
      <c r="B949" t="s">
        <v>325</v>
      </c>
      <c r="C949" s="49" t="s">
        <v>131</v>
      </c>
      <c r="D949">
        <v>2015</v>
      </c>
      <c r="E949" s="45">
        <v>145044.67059064272</v>
      </c>
      <c r="F949" s="50">
        <v>64058.346198761908</v>
      </c>
      <c r="G949" s="46">
        <v>327.00052144168188</v>
      </c>
      <c r="H949" s="46">
        <v>1392.9928271045069</v>
      </c>
      <c r="I949" s="47">
        <v>0.5104729373235084</v>
      </c>
      <c r="J949" s="47">
        <v>2.1745688263357477</v>
      </c>
      <c r="K949" s="48">
        <f>IF(I949&lt;='CBSA Bike Groupings'!$B$2,'CBSA Bike Groupings'!$A$2,
IF(AND(I949&lt;='CBSA Bike Groupings'!$B$3,I949&gt;'CBSA Bike Groupings'!$B$2),'CBSA Bike Groupings'!$A$3,
IF(AND(I949&lt;='CBSA Bike Groupings'!$B$4,I949&gt;'CBSA Bike Groupings'!$B$3),'CBSA Bike Groupings'!$A$4,
IF(AND(I949&lt;='CBSA Bike Groupings'!$B$5,I949&gt;'CBSA Bike Groupings'!$B$4),'CBSA Bike Groupings'!$A$5,
IF(I949&gt;'CBSA Bike Groupings'!$B$5,'CBSA Bike Groupings'!$A$6,"")))))</f>
        <v>3</v>
      </c>
      <c r="L949" s="48">
        <f>IF(J949&lt;='CBSA Walk Groupings'!$B$2,'CBSA Walk Groupings'!$A$2,
IF(AND(J949&lt;='CBSA Walk Groupings'!$B$3,J949&gt;'CBSA Walk Groupings'!$B$2),'CBSA Walk Groupings'!$A$3,
IF(AND(J949&lt;='CBSA Walk Groupings'!$B$4,J949&gt;'CBSA Walk Groupings'!$B$3),'CBSA Walk Groupings'!$A$4,
IF(AND(J949&lt;='CBSA Walk Groupings'!$B$5,J949&gt;'CBSA Walk Groupings'!$B$4),'CBSA Walk Groupings'!$A$5,
IF(J949&gt;'CBSA Walk Groupings'!$B$5,'CBSA Walk Groupings'!$A$6,"")))))</f>
        <v>3</v>
      </c>
      <c r="M949" s="72">
        <v>0</v>
      </c>
      <c r="N949" s="72">
        <v>0</v>
      </c>
    </row>
    <row r="950" spans="1:14" x14ac:dyDescent="0.25">
      <c r="A950" t="str">
        <f t="shared" si="14"/>
        <v>Kootenai MPO_2016</v>
      </c>
      <c r="B950" t="s">
        <v>325</v>
      </c>
      <c r="C950" s="49" t="s">
        <v>131</v>
      </c>
      <c r="D950">
        <v>2016</v>
      </c>
      <c r="E950" s="45">
        <v>147745.81239739343</v>
      </c>
      <c r="F950" s="50">
        <v>65025.275811109481</v>
      </c>
      <c r="G950" s="46">
        <v>375.03542563977265</v>
      </c>
      <c r="H950" s="46">
        <v>1366.3036151246808</v>
      </c>
      <c r="I950" s="47">
        <v>0.57675330240690548</v>
      </c>
      <c r="J950" s="47">
        <v>2.1011884964450238</v>
      </c>
      <c r="K950" s="48">
        <f>IF(I950&lt;='CBSA Bike Groupings'!$B$2,'CBSA Bike Groupings'!$A$2,
IF(AND(I950&lt;='CBSA Bike Groupings'!$B$3,I950&gt;'CBSA Bike Groupings'!$B$2),'CBSA Bike Groupings'!$A$3,
IF(AND(I950&lt;='CBSA Bike Groupings'!$B$4,I950&gt;'CBSA Bike Groupings'!$B$3),'CBSA Bike Groupings'!$A$4,
IF(AND(I950&lt;='CBSA Bike Groupings'!$B$5,I950&gt;'CBSA Bike Groupings'!$B$4),'CBSA Bike Groupings'!$A$5,
IF(I950&gt;'CBSA Bike Groupings'!$B$5,'CBSA Bike Groupings'!$A$6,"")))))</f>
        <v>3</v>
      </c>
      <c r="L950" s="48">
        <f>IF(J950&lt;='CBSA Walk Groupings'!$B$2,'CBSA Walk Groupings'!$A$2,
IF(AND(J950&lt;='CBSA Walk Groupings'!$B$3,J950&gt;'CBSA Walk Groupings'!$B$2),'CBSA Walk Groupings'!$A$3,
IF(AND(J950&lt;='CBSA Walk Groupings'!$B$4,J950&gt;'CBSA Walk Groupings'!$B$3),'CBSA Walk Groupings'!$A$4,
IF(AND(J950&lt;='CBSA Walk Groupings'!$B$5,J950&gt;'CBSA Walk Groupings'!$B$4),'CBSA Walk Groupings'!$A$5,
IF(J950&gt;'CBSA Walk Groupings'!$B$5,'CBSA Walk Groupings'!$A$6,"")))))</f>
        <v>3</v>
      </c>
      <c r="M950" s="72">
        <v>1</v>
      </c>
      <c r="N950" s="72">
        <v>3</v>
      </c>
    </row>
    <row r="951" spans="1:14" x14ac:dyDescent="0.25">
      <c r="A951" t="str">
        <f t="shared" si="14"/>
        <v>Kootenai MPO_2017</v>
      </c>
      <c r="B951" t="s">
        <v>325</v>
      </c>
      <c r="C951" s="49" t="s">
        <v>131</v>
      </c>
      <c r="D951">
        <v>2017</v>
      </c>
      <c r="E951" s="45">
        <v>150158</v>
      </c>
      <c r="F951" s="50">
        <v>66619</v>
      </c>
      <c r="G951" s="46">
        <v>378</v>
      </c>
      <c r="H951" s="46">
        <v>1331</v>
      </c>
      <c r="I951" s="47">
        <f>(G951/$F951)*100</f>
        <v>0.56740569507197647</v>
      </c>
      <c r="J951" s="47">
        <f>(H951/$F951)*100</f>
        <v>1.9979285188910072</v>
      </c>
      <c r="K951" s="48">
        <f>IF(I951&lt;='CBSA Bike Groupings'!$B$2,'CBSA Bike Groupings'!$A$2,
IF(AND(I951&lt;='CBSA Bike Groupings'!$B$3,I951&gt;'CBSA Bike Groupings'!$B$2),'CBSA Bike Groupings'!$A$3,
IF(AND(I951&lt;='CBSA Bike Groupings'!$B$4,I951&gt;'CBSA Bike Groupings'!$B$3),'CBSA Bike Groupings'!$A$4,
IF(AND(I951&lt;='CBSA Bike Groupings'!$B$5,I951&gt;'CBSA Bike Groupings'!$B$4),'CBSA Bike Groupings'!$A$5,
IF(I951&gt;'CBSA Bike Groupings'!$B$5,'CBSA Bike Groupings'!$A$6,"")))))</f>
        <v>3</v>
      </c>
      <c r="L951" s="48">
        <f>IF(J951&lt;='CBSA Walk Groupings'!$B$2,'CBSA Walk Groupings'!$A$2,
IF(AND(J951&lt;='CBSA Walk Groupings'!$B$3,J951&gt;'CBSA Walk Groupings'!$B$2),'CBSA Walk Groupings'!$A$3,
IF(AND(J951&lt;='CBSA Walk Groupings'!$B$4,J951&gt;'CBSA Walk Groupings'!$B$3),'CBSA Walk Groupings'!$A$4,
IF(AND(J951&lt;='CBSA Walk Groupings'!$B$5,J951&gt;'CBSA Walk Groupings'!$B$4),'CBSA Walk Groupings'!$A$5,
IF(J951&gt;'CBSA Walk Groupings'!$B$5,'CBSA Walk Groupings'!$A$6,"")))))</f>
        <v>3</v>
      </c>
      <c r="M951" s="72">
        <v>1</v>
      </c>
      <c r="N951" s="72">
        <v>1</v>
      </c>
    </row>
    <row r="952" spans="1:14" x14ac:dyDescent="0.25">
      <c r="A952" t="str">
        <f t="shared" si="14"/>
        <v>KYOVA Interstate Planning Commission_2013</v>
      </c>
      <c r="B952" t="s">
        <v>326</v>
      </c>
      <c r="C952" s="49" t="s">
        <v>138</v>
      </c>
      <c r="D952">
        <v>2013</v>
      </c>
      <c r="E952" s="45">
        <v>287058.40511051711</v>
      </c>
      <c r="F952" s="50">
        <v>109661.84680325417</v>
      </c>
      <c r="G952" s="46">
        <v>117.0056831252097</v>
      </c>
      <c r="H952" s="46">
        <v>2343.0896562001462</v>
      </c>
      <c r="I952" s="47">
        <v>0.10669680160970772</v>
      </c>
      <c r="J952" s="47">
        <v>2.1366498235287934</v>
      </c>
      <c r="K952" s="48">
        <f>IF(I952&lt;='CBSA Bike Groupings'!$B$2,'CBSA Bike Groupings'!$A$2,
IF(AND(I952&lt;='CBSA Bike Groupings'!$B$3,I952&gt;'CBSA Bike Groupings'!$B$2),'CBSA Bike Groupings'!$A$3,
IF(AND(I952&lt;='CBSA Bike Groupings'!$B$4,I952&gt;'CBSA Bike Groupings'!$B$3),'CBSA Bike Groupings'!$A$4,
IF(AND(I952&lt;='CBSA Bike Groupings'!$B$5,I952&gt;'CBSA Bike Groupings'!$B$4),'CBSA Bike Groupings'!$A$5,
IF(I952&gt;'CBSA Bike Groupings'!$B$5,'CBSA Bike Groupings'!$A$6,"")))))</f>
        <v>1</v>
      </c>
      <c r="L952" s="48">
        <f>IF(J952&lt;='CBSA Walk Groupings'!$B$2,'CBSA Walk Groupings'!$A$2,
IF(AND(J952&lt;='CBSA Walk Groupings'!$B$3,J952&gt;'CBSA Walk Groupings'!$B$2),'CBSA Walk Groupings'!$A$3,
IF(AND(J952&lt;='CBSA Walk Groupings'!$B$4,J952&gt;'CBSA Walk Groupings'!$B$3),'CBSA Walk Groupings'!$A$4,
IF(AND(J952&lt;='CBSA Walk Groupings'!$B$5,J952&gt;'CBSA Walk Groupings'!$B$4),'CBSA Walk Groupings'!$A$5,
IF(J952&gt;'CBSA Walk Groupings'!$B$5,'CBSA Walk Groupings'!$A$6,"")))))</f>
        <v>3</v>
      </c>
      <c r="M952" s="72">
        <v>0</v>
      </c>
      <c r="N952" s="72">
        <v>6</v>
      </c>
    </row>
    <row r="953" spans="1:14" x14ac:dyDescent="0.25">
      <c r="A953" t="str">
        <f t="shared" si="14"/>
        <v>KYOVA Interstate Planning Commission_2014</v>
      </c>
      <c r="B953" t="s">
        <v>326</v>
      </c>
      <c r="C953" s="49" t="s">
        <v>138</v>
      </c>
      <c r="D953">
        <v>2014</v>
      </c>
      <c r="E953" s="45">
        <v>286561.43485463259</v>
      </c>
      <c r="F953" s="50">
        <v>109080.05923445713</v>
      </c>
      <c r="G953" s="46">
        <v>127.0033975014743</v>
      </c>
      <c r="H953" s="46">
        <v>2646.0437208021599</v>
      </c>
      <c r="I953" s="47">
        <v>0.11643136095891979</v>
      </c>
      <c r="J953" s="47">
        <v>2.4257813383789446</v>
      </c>
      <c r="K953" s="48">
        <f>IF(I953&lt;='CBSA Bike Groupings'!$B$2,'CBSA Bike Groupings'!$A$2,
IF(AND(I953&lt;='CBSA Bike Groupings'!$B$3,I953&gt;'CBSA Bike Groupings'!$B$2),'CBSA Bike Groupings'!$A$3,
IF(AND(I953&lt;='CBSA Bike Groupings'!$B$4,I953&gt;'CBSA Bike Groupings'!$B$3),'CBSA Bike Groupings'!$A$4,
IF(AND(I953&lt;='CBSA Bike Groupings'!$B$5,I953&gt;'CBSA Bike Groupings'!$B$4),'CBSA Bike Groupings'!$A$5,
IF(I953&gt;'CBSA Bike Groupings'!$B$5,'CBSA Bike Groupings'!$A$6,"")))))</f>
        <v>1</v>
      </c>
      <c r="L953" s="48">
        <f>IF(J953&lt;='CBSA Walk Groupings'!$B$2,'CBSA Walk Groupings'!$A$2,
IF(AND(J953&lt;='CBSA Walk Groupings'!$B$3,J953&gt;'CBSA Walk Groupings'!$B$2),'CBSA Walk Groupings'!$A$3,
IF(AND(J953&lt;='CBSA Walk Groupings'!$B$4,J953&gt;'CBSA Walk Groupings'!$B$3),'CBSA Walk Groupings'!$A$4,
IF(AND(J953&lt;='CBSA Walk Groupings'!$B$5,J953&gt;'CBSA Walk Groupings'!$B$4),'CBSA Walk Groupings'!$A$5,
IF(J953&gt;'CBSA Walk Groupings'!$B$5,'CBSA Walk Groupings'!$A$6,"")))))</f>
        <v>4</v>
      </c>
      <c r="M953" s="72">
        <v>0</v>
      </c>
      <c r="N953" s="72">
        <v>3</v>
      </c>
    </row>
    <row r="954" spans="1:14" x14ac:dyDescent="0.25">
      <c r="A954" t="str">
        <f t="shared" si="14"/>
        <v>KYOVA Interstate Planning Commission_2015</v>
      </c>
      <c r="B954" t="s">
        <v>326</v>
      </c>
      <c r="C954" s="49" t="s">
        <v>138</v>
      </c>
      <c r="D954">
        <v>2015</v>
      </c>
      <c r="E954" s="45">
        <v>285546.28243115725</v>
      </c>
      <c r="F954" s="50">
        <v>108761.08500968936</v>
      </c>
      <c r="G954" s="46">
        <v>140.0037328160555</v>
      </c>
      <c r="H954" s="46">
        <v>2730.0457901619816</v>
      </c>
      <c r="I954" s="47">
        <v>0.12872594347838917</v>
      </c>
      <c r="J954" s="47">
        <v>2.510131073001677</v>
      </c>
      <c r="K954" s="48">
        <f>IF(I954&lt;='CBSA Bike Groupings'!$B$2,'CBSA Bike Groupings'!$A$2,
IF(AND(I954&lt;='CBSA Bike Groupings'!$B$3,I954&gt;'CBSA Bike Groupings'!$B$2),'CBSA Bike Groupings'!$A$3,
IF(AND(I954&lt;='CBSA Bike Groupings'!$B$4,I954&gt;'CBSA Bike Groupings'!$B$3),'CBSA Bike Groupings'!$A$4,
IF(AND(I954&lt;='CBSA Bike Groupings'!$B$5,I954&gt;'CBSA Bike Groupings'!$B$4),'CBSA Bike Groupings'!$A$5,
IF(I954&gt;'CBSA Bike Groupings'!$B$5,'CBSA Bike Groupings'!$A$6,"")))))</f>
        <v>1</v>
      </c>
      <c r="L954" s="48">
        <f>IF(J954&lt;='CBSA Walk Groupings'!$B$2,'CBSA Walk Groupings'!$A$2,
IF(AND(J954&lt;='CBSA Walk Groupings'!$B$3,J954&gt;'CBSA Walk Groupings'!$B$2),'CBSA Walk Groupings'!$A$3,
IF(AND(J954&lt;='CBSA Walk Groupings'!$B$4,J954&gt;'CBSA Walk Groupings'!$B$3),'CBSA Walk Groupings'!$A$4,
IF(AND(J954&lt;='CBSA Walk Groupings'!$B$5,J954&gt;'CBSA Walk Groupings'!$B$4),'CBSA Walk Groupings'!$A$5,
IF(J954&gt;'CBSA Walk Groupings'!$B$5,'CBSA Walk Groupings'!$A$6,"")))))</f>
        <v>4</v>
      </c>
      <c r="M954" s="72">
        <v>0</v>
      </c>
      <c r="N954" s="72">
        <v>4</v>
      </c>
    </row>
    <row r="955" spans="1:14" x14ac:dyDescent="0.25">
      <c r="A955" t="str">
        <f t="shared" si="14"/>
        <v>KYOVA Interstate Planning Commission_2016</v>
      </c>
      <c r="B955" t="s">
        <v>326</v>
      </c>
      <c r="C955" s="49" t="s">
        <v>138</v>
      </c>
      <c r="D955">
        <v>2016</v>
      </c>
      <c r="E955" s="45">
        <v>284336.08456402144</v>
      </c>
      <c r="F955" s="50">
        <v>109075.08532316441</v>
      </c>
      <c r="G955" s="46">
        <v>167.00389731845752</v>
      </c>
      <c r="H955" s="46">
        <v>3081.0358262695572</v>
      </c>
      <c r="I955" s="47">
        <v>0.15310911453670961</v>
      </c>
      <c r="J955" s="47">
        <v>2.8246925658056155</v>
      </c>
      <c r="K955" s="48">
        <f>IF(I955&lt;='CBSA Bike Groupings'!$B$2,'CBSA Bike Groupings'!$A$2,
IF(AND(I955&lt;='CBSA Bike Groupings'!$B$3,I955&gt;'CBSA Bike Groupings'!$B$2),'CBSA Bike Groupings'!$A$3,
IF(AND(I955&lt;='CBSA Bike Groupings'!$B$4,I955&gt;'CBSA Bike Groupings'!$B$3),'CBSA Bike Groupings'!$A$4,
IF(AND(I955&lt;='CBSA Bike Groupings'!$B$5,I955&gt;'CBSA Bike Groupings'!$B$4),'CBSA Bike Groupings'!$A$5,
IF(I955&gt;'CBSA Bike Groupings'!$B$5,'CBSA Bike Groupings'!$A$6,"")))))</f>
        <v>1</v>
      </c>
      <c r="L955" s="48">
        <f>IF(J955&lt;='CBSA Walk Groupings'!$B$2,'CBSA Walk Groupings'!$A$2,
IF(AND(J955&lt;='CBSA Walk Groupings'!$B$3,J955&gt;'CBSA Walk Groupings'!$B$2),'CBSA Walk Groupings'!$A$3,
IF(AND(J955&lt;='CBSA Walk Groupings'!$B$4,J955&gt;'CBSA Walk Groupings'!$B$3),'CBSA Walk Groupings'!$A$4,
IF(AND(J955&lt;='CBSA Walk Groupings'!$B$5,J955&gt;'CBSA Walk Groupings'!$B$4),'CBSA Walk Groupings'!$A$5,
IF(J955&gt;'CBSA Walk Groupings'!$B$5,'CBSA Walk Groupings'!$A$6,"")))))</f>
        <v>4</v>
      </c>
      <c r="M955" s="72">
        <v>0</v>
      </c>
      <c r="N955" s="72">
        <v>4</v>
      </c>
    </row>
    <row r="956" spans="1:14" x14ac:dyDescent="0.25">
      <c r="A956" t="str">
        <f t="shared" si="14"/>
        <v>KYOVA Interstate Planning Commission_2017</v>
      </c>
      <c r="B956" t="s">
        <v>326</v>
      </c>
      <c r="C956" s="49" t="s">
        <v>138</v>
      </c>
      <c r="D956">
        <v>2017</v>
      </c>
      <c r="E956" s="45">
        <v>282721</v>
      </c>
      <c r="F956" s="50">
        <v>108466</v>
      </c>
      <c r="G956" s="46">
        <v>236</v>
      </c>
      <c r="H956" s="46">
        <v>2775</v>
      </c>
      <c r="I956" s="47">
        <f>(G956/$F956)*100</f>
        <v>0.21757970239522062</v>
      </c>
      <c r="J956" s="47">
        <f>(H956/$F956)*100</f>
        <v>2.5584053989268529</v>
      </c>
      <c r="K956" s="48">
        <f>IF(I956&lt;='CBSA Bike Groupings'!$B$2,'CBSA Bike Groupings'!$A$2,
IF(AND(I956&lt;='CBSA Bike Groupings'!$B$3,I956&gt;'CBSA Bike Groupings'!$B$2),'CBSA Bike Groupings'!$A$3,
IF(AND(I956&lt;='CBSA Bike Groupings'!$B$4,I956&gt;'CBSA Bike Groupings'!$B$3),'CBSA Bike Groupings'!$A$4,
IF(AND(I956&lt;='CBSA Bike Groupings'!$B$5,I956&gt;'CBSA Bike Groupings'!$B$4),'CBSA Bike Groupings'!$A$5,
IF(I956&gt;'CBSA Bike Groupings'!$B$5,'CBSA Bike Groupings'!$A$6,"")))))</f>
        <v>1</v>
      </c>
      <c r="L956" s="48">
        <f>IF(J956&lt;='CBSA Walk Groupings'!$B$2,'CBSA Walk Groupings'!$A$2,
IF(AND(J956&lt;='CBSA Walk Groupings'!$B$3,J956&gt;'CBSA Walk Groupings'!$B$2),'CBSA Walk Groupings'!$A$3,
IF(AND(J956&lt;='CBSA Walk Groupings'!$B$4,J956&gt;'CBSA Walk Groupings'!$B$3),'CBSA Walk Groupings'!$A$4,
IF(AND(J956&lt;='CBSA Walk Groupings'!$B$5,J956&gt;'CBSA Walk Groupings'!$B$4),'CBSA Walk Groupings'!$A$5,
IF(J956&gt;'CBSA Walk Groupings'!$B$5,'CBSA Walk Groupings'!$A$6,"")))))</f>
        <v>4</v>
      </c>
      <c r="M956" s="72">
        <v>0</v>
      </c>
      <c r="N956" s="72">
        <v>6</v>
      </c>
    </row>
    <row r="957" spans="1:14" x14ac:dyDescent="0.25">
      <c r="A957" t="str">
        <f t="shared" si="14"/>
        <v>La Crosse Area Planning Committee_2013</v>
      </c>
      <c r="B957" t="s">
        <v>327</v>
      </c>
      <c r="C957" s="49" t="s">
        <v>115</v>
      </c>
      <c r="D957">
        <v>2013</v>
      </c>
      <c r="E957" s="45">
        <v>112312.19696965427</v>
      </c>
      <c r="F957" s="50">
        <v>59007.265231292571</v>
      </c>
      <c r="G957" s="46">
        <v>996.22364209229647</v>
      </c>
      <c r="H957" s="46">
        <v>2745.2608407444027</v>
      </c>
      <c r="I957" s="47">
        <v>1.6883067503422982</v>
      </c>
      <c r="J957" s="47">
        <v>4.6524115801397006</v>
      </c>
      <c r="K957" s="48">
        <f>IF(I957&lt;='CBSA Bike Groupings'!$B$2,'CBSA Bike Groupings'!$A$2,
IF(AND(I957&lt;='CBSA Bike Groupings'!$B$3,I957&gt;'CBSA Bike Groupings'!$B$2),'CBSA Bike Groupings'!$A$3,
IF(AND(I957&lt;='CBSA Bike Groupings'!$B$4,I957&gt;'CBSA Bike Groupings'!$B$3),'CBSA Bike Groupings'!$A$4,
IF(AND(I957&lt;='CBSA Bike Groupings'!$B$5,I957&gt;'CBSA Bike Groupings'!$B$4),'CBSA Bike Groupings'!$A$5,
IF(I957&gt;'CBSA Bike Groupings'!$B$5,'CBSA Bike Groupings'!$A$6,"")))))</f>
        <v>5</v>
      </c>
      <c r="L957" s="48">
        <f>IF(J957&lt;='CBSA Walk Groupings'!$B$2,'CBSA Walk Groupings'!$A$2,
IF(AND(J957&lt;='CBSA Walk Groupings'!$B$3,J957&gt;'CBSA Walk Groupings'!$B$2),'CBSA Walk Groupings'!$A$3,
IF(AND(J957&lt;='CBSA Walk Groupings'!$B$4,J957&gt;'CBSA Walk Groupings'!$B$3),'CBSA Walk Groupings'!$A$4,
IF(AND(J957&lt;='CBSA Walk Groupings'!$B$5,J957&gt;'CBSA Walk Groupings'!$B$4),'CBSA Walk Groupings'!$A$5,
IF(J957&gt;'CBSA Walk Groupings'!$B$5,'CBSA Walk Groupings'!$A$6,"")))))</f>
        <v>5</v>
      </c>
      <c r="M957" s="72">
        <v>0</v>
      </c>
      <c r="N957" s="72">
        <v>0</v>
      </c>
    </row>
    <row r="958" spans="1:14" x14ac:dyDescent="0.25">
      <c r="A958" t="str">
        <f t="shared" si="14"/>
        <v>La Crosse Area Planning Committee_2014</v>
      </c>
      <c r="B958" t="s">
        <v>327</v>
      </c>
      <c r="C958" s="49" t="s">
        <v>115</v>
      </c>
      <c r="D958">
        <v>2014</v>
      </c>
      <c r="E958" s="45">
        <v>113036.73934190306</v>
      </c>
      <c r="F958" s="50">
        <v>59126.928578896157</v>
      </c>
      <c r="G958" s="46">
        <v>1171.823716219172</v>
      </c>
      <c r="H958" s="46">
        <v>2751.5207757706476</v>
      </c>
      <c r="I958" s="47">
        <v>1.981878214180441</v>
      </c>
      <c r="J958" s="47">
        <v>4.6535831336125453</v>
      </c>
      <c r="K958" s="48">
        <f>IF(I958&lt;='CBSA Bike Groupings'!$B$2,'CBSA Bike Groupings'!$A$2,
IF(AND(I958&lt;='CBSA Bike Groupings'!$B$3,I958&gt;'CBSA Bike Groupings'!$B$2),'CBSA Bike Groupings'!$A$3,
IF(AND(I958&lt;='CBSA Bike Groupings'!$B$4,I958&gt;'CBSA Bike Groupings'!$B$3),'CBSA Bike Groupings'!$A$4,
IF(AND(I958&lt;='CBSA Bike Groupings'!$B$5,I958&gt;'CBSA Bike Groupings'!$B$4),'CBSA Bike Groupings'!$A$5,
IF(I958&gt;'CBSA Bike Groupings'!$B$5,'CBSA Bike Groupings'!$A$6,"")))))</f>
        <v>5</v>
      </c>
      <c r="L958" s="48">
        <f>IF(J958&lt;='CBSA Walk Groupings'!$B$2,'CBSA Walk Groupings'!$A$2,
IF(AND(J958&lt;='CBSA Walk Groupings'!$B$3,J958&gt;'CBSA Walk Groupings'!$B$2),'CBSA Walk Groupings'!$A$3,
IF(AND(J958&lt;='CBSA Walk Groupings'!$B$4,J958&gt;'CBSA Walk Groupings'!$B$3),'CBSA Walk Groupings'!$A$4,
IF(AND(J958&lt;='CBSA Walk Groupings'!$B$5,J958&gt;'CBSA Walk Groupings'!$B$4),'CBSA Walk Groupings'!$A$5,
IF(J958&gt;'CBSA Walk Groupings'!$B$5,'CBSA Walk Groupings'!$A$6,"")))))</f>
        <v>5</v>
      </c>
      <c r="M958" s="72">
        <v>0</v>
      </c>
      <c r="N958" s="72">
        <v>1</v>
      </c>
    </row>
    <row r="959" spans="1:14" x14ac:dyDescent="0.25">
      <c r="A959" t="str">
        <f t="shared" si="14"/>
        <v>La Crosse Area Planning Committee_2015</v>
      </c>
      <c r="B959" t="s">
        <v>327</v>
      </c>
      <c r="C959" s="49" t="s">
        <v>115</v>
      </c>
      <c r="D959">
        <v>2015</v>
      </c>
      <c r="E959" s="45">
        <v>113733.28884101902</v>
      </c>
      <c r="F959" s="50">
        <v>59785.57722975975</v>
      </c>
      <c r="G959" s="46">
        <v>1162.4075536923979</v>
      </c>
      <c r="H959" s="46">
        <v>2929.2640667413061</v>
      </c>
      <c r="I959" s="47">
        <v>1.9442942722208607</v>
      </c>
      <c r="J959" s="47">
        <v>4.8996166006459365</v>
      </c>
      <c r="K959" s="48">
        <f>IF(I959&lt;='CBSA Bike Groupings'!$B$2,'CBSA Bike Groupings'!$A$2,
IF(AND(I959&lt;='CBSA Bike Groupings'!$B$3,I959&gt;'CBSA Bike Groupings'!$B$2),'CBSA Bike Groupings'!$A$3,
IF(AND(I959&lt;='CBSA Bike Groupings'!$B$4,I959&gt;'CBSA Bike Groupings'!$B$3),'CBSA Bike Groupings'!$A$4,
IF(AND(I959&lt;='CBSA Bike Groupings'!$B$5,I959&gt;'CBSA Bike Groupings'!$B$4),'CBSA Bike Groupings'!$A$5,
IF(I959&gt;'CBSA Bike Groupings'!$B$5,'CBSA Bike Groupings'!$A$6,"")))))</f>
        <v>5</v>
      </c>
      <c r="L959" s="48">
        <f>IF(J959&lt;='CBSA Walk Groupings'!$B$2,'CBSA Walk Groupings'!$A$2,
IF(AND(J959&lt;='CBSA Walk Groupings'!$B$3,J959&gt;'CBSA Walk Groupings'!$B$2),'CBSA Walk Groupings'!$A$3,
IF(AND(J959&lt;='CBSA Walk Groupings'!$B$4,J959&gt;'CBSA Walk Groupings'!$B$3),'CBSA Walk Groupings'!$A$4,
IF(AND(J959&lt;='CBSA Walk Groupings'!$B$5,J959&gt;'CBSA Walk Groupings'!$B$4),'CBSA Walk Groupings'!$A$5,
IF(J959&gt;'CBSA Walk Groupings'!$B$5,'CBSA Walk Groupings'!$A$6,"")))))</f>
        <v>5</v>
      </c>
      <c r="M959" s="72">
        <v>0</v>
      </c>
      <c r="N959" s="72">
        <v>0</v>
      </c>
    </row>
    <row r="960" spans="1:14" x14ac:dyDescent="0.25">
      <c r="A960" t="str">
        <f t="shared" si="14"/>
        <v>La Crosse Area Planning Committee_2016</v>
      </c>
      <c r="B960" t="s">
        <v>327</v>
      </c>
      <c r="C960" s="49" t="s">
        <v>115</v>
      </c>
      <c r="D960">
        <v>2016</v>
      </c>
      <c r="E960" s="45">
        <v>114297.69282706091</v>
      </c>
      <c r="F960" s="50">
        <v>59806.200647133366</v>
      </c>
      <c r="G960" s="46">
        <v>1144.34055152668</v>
      </c>
      <c r="H960" s="46">
        <v>3140.163399260543</v>
      </c>
      <c r="I960" s="47">
        <v>1.9134145609390596</v>
      </c>
      <c r="J960" s="47">
        <v>5.2505649335393079</v>
      </c>
      <c r="K960" s="48">
        <f>IF(I960&lt;='CBSA Bike Groupings'!$B$2,'CBSA Bike Groupings'!$A$2,
IF(AND(I960&lt;='CBSA Bike Groupings'!$B$3,I960&gt;'CBSA Bike Groupings'!$B$2),'CBSA Bike Groupings'!$A$3,
IF(AND(I960&lt;='CBSA Bike Groupings'!$B$4,I960&gt;'CBSA Bike Groupings'!$B$3),'CBSA Bike Groupings'!$A$4,
IF(AND(I960&lt;='CBSA Bike Groupings'!$B$5,I960&gt;'CBSA Bike Groupings'!$B$4),'CBSA Bike Groupings'!$A$5,
IF(I960&gt;'CBSA Bike Groupings'!$B$5,'CBSA Bike Groupings'!$A$6,"")))))</f>
        <v>5</v>
      </c>
      <c r="L960" s="48">
        <f>IF(J960&lt;='CBSA Walk Groupings'!$B$2,'CBSA Walk Groupings'!$A$2,
IF(AND(J960&lt;='CBSA Walk Groupings'!$B$3,J960&gt;'CBSA Walk Groupings'!$B$2),'CBSA Walk Groupings'!$A$3,
IF(AND(J960&lt;='CBSA Walk Groupings'!$B$4,J960&gt;'CBSA Walk Groupings'!$B$3),'CBSA Walk Groupings'!$A$4,
IF(AND(J960&lt;='CBSA Walk Groupings'!$B$5,J960&gt;'CBSA Walk Groupings'!$B$4),'CBSA Walk Groupings'!$A$5,
IF(J960&gt;'CBSA Walk Groupings'!$B$5,'CBSA Walk Groupings'!$A$6,"")))))</f>
        <v>5</v>
      </c>
      <c r="M960" s="72">
        <v>0</v>
      </c>
      <c r="N960" s="72">
        <v>0</v>
      </c>
    </row>
    <row r="961" spans="1:14" x14ac:dyDescent="0.25">
      <c r="A961" t="str">
        <f t="shared" si="14"/>
        <v>La Crosse Area Planning Committee_2017</v>
      </c>
      <c r="B961" t="s">
        <v>327</v>
      </c>
      <c r="C961" s="49" t="s">
        <v>115</v>
      </c>
      <c r="D961">
        <v>2017</v>
      </c>
      <c r="E961" s="45">
        <v>114150</v>
      </c>
      <c r="F961" s="50">
        <v>59919</v>
      </c>
      <c r="G961" s="46">
        <v>1064</v>
      </c>
      <c r="H961" s="46">
        <v>3006</v>
      </c>
      <c r="I961" s="47">
        <f>(G961/$F961)*100</f>
        <v>1.7757305696022967</v>
      </c>
      <c r="J961" s="47">
        <f>(H961/$F961)*100</f>
        <v>5.0167726430681414</v>
      </c>
      <c r="K961" s="48">
        <f>IF(I961&lt;='CBSA Bike Groupings'!$B$2,'CBSA Bike Groupings'!$A$2,
IF(AND(I961&lt;='CBSA Bike Groupings'!$B$3,I961&gt;'CBSA Bike Groupings'!$B$2),'CBSA Bike Groupings'!$A$3,
IF(AND(I961&lt;='CBSA Bike Groupings'!$B$4,I961&gt;'CBSA Bike Groupings'!$B$3),'CBSA Bike Groupings'!$A$4,
IF(AND(I961&lt;='CBSA Bike Groupings'!$B$5,I961&gt;'CBSA Bike Groupings'!$B$4),'CBSA Bike Groupings'!$A$5,
IF(I961&gt;'CBSA Bike Groupings'!$B$5,'CBSA Bike Groupings'!$A$6,"")))))</f>
        <v>5</v>
      </c>
      <c r="L961" s="48">
        <f>IF(J961&lt;='CBSA Walk Groupings'!$B$2,'CBSA Walk Groupings'!$A$2,
IF(AND(J961&lt;='CBSA Walk Groupings'!$B$3,J961&gt;'CBSA Walk Groupings'!$B$2),'CBSA Walk Groupings'!$A$3,
IF(AND(J961&lt;='CBSA Walk Groupings'!$B$4,J961&gt;'CBSA Walk Groupings'!$B$3),'CBSA Walk Groupings'!$A$4,
IF(AND(J961&lt;='CBSA Walk Groupings'!$B$5,J961&gt;'CBSA Walk Groupings'!$B$4),'CBSA Walk Groupings'!$A$5,
IF(J961&gt;'CBSA Walk Groupings'!$B$5,'CBSA Walk Groupings'!$A$6,"")))))</f>
        <v>5</v>
      </c>
      <c r="M961" s="72">
        <v>0</v>
      </c>
      <c r="N961" s="72">
        <v>1</v>
      </c>
    </row>
    <row r="962" spans="1:14" x14ac:dyDescent="0.25">
      <c r="A962" t="str">
        <f t="shared" si="14"/>
        <v>Lackawanna-Luzerne Transportation Study_2013</v>
      </c>
      <c r="B962" t="s">
        <v>328</v>
      </c>
      <c r="C962" s="49" t="s">
        <v>95</v>
      </c>
      <c r="D962">
        <v>2013</v>
      </c>
      <c r="E962" s="45">
        <v>537068.33855161362</v>
      </c>
      <c r="F962" s="50">
        <v>240553.85744279527</v>
      </c>
      <c r="G962" s="46">
        <v>456.01045715920833</v>
      </c>
      <c r="H962" s="46">
        <v>8449.5009514334888</v>
      </c>
      <c r="I962" s="47">
        <v>0.1895668861879089</v>
      </c>
      <c r="J962" s="47">
        <v>3.5125194171716063</v>
      </c>
      <c r="K962" s="48">
        <f>IF(I962&lt;='CBSA Bike Groupings'!$B$2,'CBSA Bike Groupings'!$A$2,
IF(AND(I962&lt;='CBSA Bike Groupings'!$B$3,I962&gt;'CBSA Bike Groupings'!$B$2),'CBSA Bike Groupings'!$A$3,
IF(AND(I962&lt;='CBSA Bike Groupings'!$B$4,I962&gt;'CBSA Bike Groupings'!$B$3),'CBSA Bike Groupings'!$A$4,
IF(AND(I962&lt;='CBSA Bike Groupings'!$B$5,I962&gt;'CBSA Bike Groupings'!$B$4),'CBSA Bike Groupings'!$A$5,
IF(I962&gt;'CBSA Bike Groupings'!$B$5,'CBSA Bike Groupings'!$A$6,"")))))</f>
        <v>1</v>
      </c>
      <c r="L962" s="48">
        <f>IF(J962&lt;='CBSA Walk Groupings'!$B$2,'CBSA Walk Groupings'!$A$2,
IF(AND(J962&lt;='CBSA Walk Groupings'!$B$3,J962&gt;'CBSA Walk Groupings'!$B$2),'CBSA Walk Groupings'!$A$3,
IF(AND(J962&lt;='CBSA Walk Groupings'!$B$4,J962&gt;'CBSA Walk Groupings'!$B$3),'CBSA Walk Groupings'!$A$4,
IF(AND(J962&lt;='CBSA Walk Groupings'!$B$5,J962&gt;'CBSA Walk Groupings'!$B$4),'CBSA Walk Groupings'!$A$5,
IF(J962&gt;'CBSA Walk Groupings'!$B$5,'CBSA Walk Groupings'!$A$6,"")))))</f>
        <v>5</v>
      </c>
      <c r="M962" s="72">
        <v>2</v>
      </c>
      <c r="N962" s="72">
        <v>15</v>
      </c>
    </row>
    <row r="963" spans="1:14" x14ac:dyDescent="0.25">
      <c r="A963" t="str">
        <f t="shared" ref="A963:A1026" si="15">B963&amp;"_"&amp;D963</f>
        <v>Lackawanna-Luzerne Transportation Study_2014</v>
      </c>
      <c r="B963" t="s">
        <v>328</v>
      </c>
      <c r="C963" s="49" t="s">
        <v>95</v>
      </c>
      <c r="D963">
        <v>2014</v>
      </c>
      <c r="E963" s="45">
        <v>536651.67267165845</v>
      </c>
      <c r="F963" s="50">
        <v>239380.15877762591</v>
      </c>
      <c r="G963" s="46">
        <v>482.00402678797929</v>
      </c>
      <c r="H963" s="46">
        <v>8569.7222292846418</v>
      </c>
      <c r="I963" s="47">
        <v>0.20135504515047994</v>
      </c>
      <c r="J963" s="47">
        <v>3.5799634660805588</v>
      </c>
      <c r="K963" s="48">
        <f>IF(I963&lt;='CBSA Bike Groupings'!$B$2,'CBSA Bike Groupings'!$A$2,
IF(AND(I963&lt;='CBSA Bike Groupings'!$B$3,I963&gt;'CBSA Bike Groupings'!$B$2),'CBSA Bike Groupings'!$A$3,
IF(AND(I963&lt;='CBSA Bike Groupings'!$B$4,I963&gt;'CBSA Bike Groupings'!$B$3),'CBSA Bike Groupings'!$A$4,
IF(AND(I963&lt;='CBSA Bike Groupings'!$B$5,I963&gt;'CBSA Bike Groupings'!$B$4),'CBSA Bike Groupings'!$A$5,
IF(I963&gt;'CBSA Bike Groupings'!$B$5,'CBSA Bike Groupings'!$A$6,"")))))</f>
        <v>1</v>
      </c>
      <c r="L963" s="48">
        <f>IF(J963&lt;='CBSA Walk Groupings'!$B$2,'CBSA Walk Groupings'!$A$2,
IF(AND(J963&lt;='CBSA Walk Groupings'!$B$3,J963&gt;'CBSA Walk Groupings'!$B$2),'CBSA Walk Groupings'!$A$3,
IF(AND(J963&lt;='CBSA Walk Groupings'!$B$4,J963&gt;'CBSA Walk Groupings'!$B$3),'CBSA Walk Groupings'!$A$4,
IF(AND(J963&lt;='CBSA Walk Groupings'!$B$5,J963&gt;'CBSA Walk Groupings'!$B$4),'CBSA Walk Groupings'!$A$5,
IF(J963&gt;'CBSA Walk Groupings'!$B$5,'CBSA Walk Groupings'!$A$6,"")))))</f>
        <v>5</v>
      </c>
      <c r="M963" s="72">
        <v>1</v>
      </c>
      <c r="N963" s="72">
        <v>5</v>
      </c>
    </row>
    <row r="964" spans="1:14" x14ac:dyDescent="0.25">
      <c r="A964" t="str">
        <f t="shared" si="15"/>
        <v>Lackawanna-Luzerne Transportation Study_2015</v>
      </c>
      <c r="B964" t="s">
        <v>328</v>
      </c>
      <c r="C964" s="49" t="s">
        <v>95</v>
      </c>
      <c r="D964">
        <v>2015</v>
      </c>
      <c r="E964" s="45">
        <v>535884.77463261446</v>
      </c>
      <c r="F964" s="50">
        <v>241094.56851416815</v>
      </c>
      <c r="G964" s="46">
        <v>461.00558703595135</v>
      </c>
      <c r="H964" s="46">
        <v>8198.0907768743527</v>
      </c>
      <c r="I964" s="47">
        <v>0.19121359302163621</v>
      </c>
      <c r="J964" s="47">
        <v>3.4003631136935315</v>
      </c>
      <c r="K964" s="48">
        <f>IF(I964&lt;='CBSA Bike Groupings'!$B$2,'CBSA Bike Groupings'!$A$2,
IF(AND(I964&lt;='CBSA Bike Groupings'!$B$3,I964&gt;'CBSA Bike Groupings'!$B$2),'CBSA Bike Groupings'!$A$3,
IF(AND(I964&lt;='CBSA Bike Groupings'!$B$4,I964&gt;'CBSA Bike Groupings'!$B$3),'CBSA Bike Groupings'!$A$4,
IF(AND(I964&lt;='CBSA Bike Groupings'!$B$5,I964&gt;'CBSA Bike Groupings'!$B$4),'CBSA Bike Groupings'!$A$5,
IF(I964&gt;'CBSA Bike Groupings'!$B$5,'CBSA Bike Groupings'!$A$6,"")))))</f>
        <v>1</v>
      </c>
      <c r="L964" s="48">
        <f>IF(J964&lt;='CBSA Walk Groupings'!$B$2,'CBSA Walk Groupings'!$A$2,
IF(AND(J964&lt;='CBSA Walk Groupings'!$B$3,J964&gt;'CBSA Walk Groupings'!$B$2),'CBSA Walk Groupings'!$A$3,
IF(AND(J964&lt;='CBSA Walk Groupings'!$B$4,J964&gt;'CBSA Walk Groupings'!$B$3),'CBSA Walk Groupings'!$A$4,
IF(AND(J964&lt;='CBSA Walk Groupings'!$B$5,J964&gt;'CBSA Walk Groupings'!$B$4),'CBSA Walk Groupings'!$A$5,
IF(J964&gt;'CBSA Walk Groupings'!$B$5,'CBSA Walk Groupings'!$A$6,"")))))</f>
        <v>5</v>
      </c>
      <c r="M964" s="72">
        <v>0</v>
      </c>
      <c r="N964" s="72">
        <v>10</v>
      </c>
    </row>
    <row r="965" spans="1:14" x14ac:dyDescent="0.25">
      <c r="A965" t="str">
        <f t="shared" si="15"/>
        <v>Lackawanna-Luzerne Transportation Study_2016</v>
      </c>
      <c r="B965" t="s">
        <v>328</v>
      </c>
      <c r="C965" s="49" t="s">
        <v>95</v>
      </c>
      <c r="D965">
        <v>2016</v>
      </c>
      <c r="E965" s="45">
        <v>534184.37636078126</v>
      </c>
      <c r="F965" s="50">
        <v>240559.01538003396</v>
      </c>
      <c r="G965" s="46">
        <v>377.00219872393865</v>
      </c>
      <c r="H965" s="46">
        <v>8357.7757234873134</v>
      </c>
      <c r="I965" s="47">
        <v>0.15671921425532623</v>
      </c>
      <c r="J965" s="47">
        <v>3.4743140722802428</v>
      </c>
      <c r="K965" s="48">
        <f>IF(I965&lt;='CBSA Bike Groupings'!$B$2,'CBSA Bike Groupings'!$A$2,
IF(AND(I965&lt;='CBSA Bike Groupings'!$B$3,I965&gt;'CBSA Bike Groupings'!$B$2),'CBSA Bike Groupings'!$A$3,
IF(AND(I965&lt;='CBSA Bike Groupings'!$B$4,I965&gt;'CBSA Bike Groupings'!$B$3),'CBSA Bike Groupings'!$A$4,
IF(AND(I965&lt;='CBSA Bike Groupings'!$B$5,I965&gt;'CBSA Bike Groupings'!$B$4),'CBSA Bike Groupings'!$A$5,
IF(I965&gt;'CBSA Bike Groupings'!$B$5,'CBSA Bike Groupings'!$A$6,"")))))</f>
        <v>1</v>
      </c>
      <c r="L965" s="48">
        <f>IF(J965&lt;='CBSA Walk Groupings'!$B$2,'CBSA Walk Groupings'!$A$2,
IF(AND(J965&lt;='CBSA Walk Groupings'!$B$3,J965&gt;'CBSA Walk Groupings'!$B$2),'CBSA Walk Groupings'!$A$3,
IF(AND(J965&lt;='CBSA Walk Groupings'!$B$4,J965&gt;'CBSA Walk Groupings'!$B$3),'CBSA Walk Groupings'!$A$4,
IF(AND(J965&lt;='CBSA Walk Groupings'!$B$5,J965&gt;'CBSA Walk Groupings'!$B$4),'CBSA Walk Groupings'!$A$5,
IF(J965&gt;'CBSA Walk Groupings'!$B$5,'CBSA Walk Groupings'!$A$6,"")))))</f>
        <v>5</v>
      </c>
      <c r="M965" s="72">
        <v>0</v>
      </c>
      <c r="N965" s="72">
        <v>7</v>
      </c>
    </row>
    <row r="966" spans="1:14" x14ac:dyDescent="0.25">
      <c r="A966" t="str">
        <f t="shared" si="15"/>
        <v>Lackawanna-Luzerne Transportation Study_2017</v>
      </c>
      <c r="B966" t="s">
        <v>328</v>
      </c>
      <c r="C966" s="49" t="s">
        <v>95</v>
      </c>
      <c r="D966">
        <v>2017</v>
      </c>
      <c r="E966" s="45">
        <v>532607</v>
      </c>
      <c r="F966" s="50">
        <v>242186</v>
      </c>
      <c r="G966" s="46">
        <v>380</v>
      </c>
      <c r="H966" s="46">
        <v>7213</v>
      </c>
      <c r="I966" s="47">
        <f>(G966/$F966)*100</f>
        <v>0.15690419760019159</v>
      </c>
      <c r="J966" s="47">
        <f>(H966/$F966)*100</f>
        <v>2.9782894139215315</v>
      </c>
      <c r="K966" s="48">
        <f>IF(I966&lt;='CBSA Bike Groupings'!$B$2,'CBSA Bike Groupings'!$A$2,
IF(AND(I966&lt;='CBSA Bike Groupings'!$B$3,I966&gt;'CBSA Bike Groupings'!$B$2),'CBSA Bike Groupings'!$A$3,
IF(AND(I966&lt;='CBSA Bike Groupings'!$B$4,I966&gt;'CBSA Bike Groupings'!$B$3),'CBSA Bike Groupings'!$A$4,
IF(AND(I966&lt;='CBSA Bike Groupings'!$B$5,I966&gt;'CBSA Bike Groupings'!$B$4),'CBSA Bike Groupings'!$A$5,
IF(I966&gt;'CBSA Bike Groupings'!$B$5,'CBSA Bike Groupings'!$A$6,"")))))</f>
        <v>1</v>
      </c>
      <c r="L966" s="48">
        <f>IF(J966&lt;='CBSA Walk Groupings'!$B$2,'CBSA Walk Groupings'!$A$2,
IF(AND(J966&lt;='CBSA Walk Groupings'!$B$3,J966&gt;'CBSA Walk Groupings'!$B$2),'CBSA Walk Groupings'!$A$3,
IF(AND(J966&lt;='CBSA Walk Groupings'!$B$4,J966&gt;'CBSA Walk Groupings'!$B$3),'CBSA Walk Groupings'!$A$4,
IF(AND(J966&lt;='CBSA Walk Groupings'!$B$5,J966&gt;'CBSA Walk Groupings'!$B$4),'CBSA Walk Groupings'!$A$5,
IF(J966&gt;'CBSA Walk Groupings'!$B$5,'CBSA Walk Groupings'!$A$6,"")))))</f>
        <v>4</v>
      </c>
      <c r="M966" s="72">
        <v>1</v>
      </c>
      <c r="N966" s="72">
        <v>6</v>
      </c>
    </row>
    <row r="967" spans="1:14" x14ac:dyDescent="0.25">
      <c r="A967" t="str">
        <f t="shared" si="15"/>
        <v>Lafayette Area MPO_2013</v>
      </c>
      <c r="B967" t="s">
        <v>329</v>
      </c>
      <c r="C967" s="49" t="s">
        <v>104</v>
      </c>
      <c r="D967">
        <v>2013</v>
      </c>
      <c r="E967" s="45">
        <v>316057.46236272616</v>
      </c>
      <c r="F967" s="50">
        <v>148009.51548911215</v>
      </c>
      <c r="G967" s="46">
        <v>676.68690274068706</v>
      </c>
      <c r="H967" s="46">
        <v>2375.663782692312</v>
      </c>
      <c r="I967" s="47">
        <v>0.45719148563152034</v>
      </c>
      <c r="J967" s="47">
        <v>1.6050750351027738</v>
      </c>
      <c r="K967" s="48">
        <f>IF(I967&lt;='CBSA Bike Groupings'!$B$2,'CBSA Bike Groupings'!$A$2,
IF(AND(I967&lt;='CBSA Bike Groupings'!$B$3,I967&gt;'CBSA Bike Groupings'!$B$2),'CBSA Bike Groupings'!$A$3,
IF(AND(I967&lt;='CBSA Bike Groupings'!$B$4,I967&gt;'CBSA Bike Groupings'!$B$3),'CBSA Bike Groupings'!$A$4,
IF(AND(I967&lt;='CBSA Bike Groupings'!$B$5,I967&gt;'CBSA Bike Groupings'!$B$4),'CBSA Bike Groupings'!$A$5,
IF(I967&gt;'CBSA Bike Groupings'!$B$5,'CBSA Bike Groupings'!$A$6,"")))))</f>
        <v>3</v>
      </c>
      <c r="L967" s="48">
        <f>IF(J967&lt;='CBSA Walk Groupings'!$B$2,'CBSA Walk Groupings'!$A$2,
IF(AND(J967&lt;='CBSA Walk Groupings'!$B$3,J967&gt;'CBSA Walk Groupings'!$B$2),'CBSA Walk Groupings'!$A$3,
IF(AND(J967&lt;='CBSA Walk Groupings'!$B$4,J967&gt;'CBSA Walk Groupings'!$B$3),'CBSA Walk Groupings'!$A$4,
IF(AND(J967&lt;='CBSA Walk Groupings'!$B$5,J967&gt;'CBSA Walk Groupings'!$B$4),'CBSA Walk Groupings'!$A$5,
IF(J967&gt;'CBSA Walk Groupings'!$B$5,'CBSA Walk Groupings'!$A$6,"")))))</f>
        <v>2</v>
      </c>
      <c r="M967" s="72">
        <v>0</v>
      </c>
      <c r="N967" s="72">
        <v>7</v>
      </c>
    </row>
    <row r="968" spans="1:14" x14ac:dyDescent="0.25">
      <c r="A968" t="str">
        <f t="shared" si="15"/>
        <v>Lafayette Area MPO_2014</v>
      </c>
      <c r="B968" t="s">
        <v>329</v>
      </c>
      <c r="C968" s="49" t="s">
        <v>104</v>
      </c>
      <c r="D968">
        <v>2014</v>
      </c>
      <c r="E968" s="45">
        <v>319481.3121514917</v>
      </c>
      <c r="F968" s="50">
        <v>150641.11940994635</v>
      </c>
      <c r="G968" s="46">
        <v>707.09625662620931</v>
      </c>
      <c r="H968" s="46">
        <v>2245.6582413996603</v>
      </c>
      <c r="I968" s="47">
        <v>0.46939126541004844</v>
      </c>
      <c r="J968" s="47">
        <v>1.4907339046574999</v>
      </c>
      <c r="K968" s="48">
        <f>IF(I968&lt;='CBSA Bike Groupings'!$B$2,'CBSA Bike Groupings'!$A$2,
IF(AND(I968&lt;='CBSA Bike Groupings'!$B$3,I968&gt;'CBSA Bike Groupings'!$B$2),'CBSA Bike Groupings'!$A$3,
IF(AND(I968&lt;='CBSA Bike Groupings'!$B$4,I968&gt;'CBSA Bike Groupings'!$B$3),'CBSA Bike Groupings'!$A$4,
IF(AND(I968&lt;='CBSA Bike Groupings'!$B$5,I968&gt;'CBSA Bike Groupings'!$B$4),'CBSA Bike Groupings'!$A$5,
IF(I968&gt;'CBSA Bike Groupings'!$B$5,'CBSA Bike Groupings'!$A$6,"")))))</f>
        <v>3</v>
      </c>
      <c r="L968" s="48">
        <f>IF(J968&lt;='CBSA Walk Groupings'!$B$2,'CBSA Walk Groupings'!$A$2,
IF(AND(J968&lt;='CBSA Walk Groupings'!$B$3,J968&gt;'CBSA Walk Groupings'!$B$2),'CBSA Walk Groupings'!$A$3,
IF(AND(J968&lt;='CBSA Walk Groupings'!$B$4,J968&gt;'CBSA Walk Groupings'!$B$3),'CBSA Walk Groupings'!$A$4,
IF(AND(J968&lt;='CBSA Walk Groupings'!$B$5,J968&gt;'CBSA Walk Groupings'!$B$4),'CBSA Walk Groupings'!$A$5,
IF(J968&gt;'CBSA Walk Groupings'!$B$5,'CBSA Walk Groupings'!$A$6,"")))))</f>
        <v>2</v>
      </c>
      <c r="M968" s="72">
        <v>5</v>
      </c>
      <c r="N968" s="72">
        <v>11</v>
      </c>
    </row>
    <row r="969" spans="1:14" x14ac:dyDescent="0.25">
      <c r="A969" t="str">
        <f t="shared" si="15"/>
        <v>Lafayette Area MPO_2015</v>
      </c>
      <c r="B969" t="s">
        <v>329</v>
      </c>
      <c r="C969" s="49" t="s">
        <v>104</v>
      </c>
      <c r="D969">
        <v>2015</v>
      </c>
      <c r="E969" s="45">
        <v>323719.16490213282</v>
      </c>
      <c r="F969" s="50">
        <v>153431.09222996523</v>
      </c>
      <c r="G969" s="46">
        <v>750.31107066785626</v>
      </c>
      <c r="H969" s="46">
        <v>2743.7300448701358</v>
      </c>
      <c r="I969" s="47">
        <v>0.48902152735983706</v>
      </c>
      <c r="J969" s="47">
        <v>1.7882490471734274</v>
      </c>
      <c r="K969" s="48">
        <f>IF(I969&lt;='CBSA Bike Groupings'!$B$2,'CBSA Bike Groupings'!$A$2,
IF(AND(I969&lt;='CBSA Bike Groupings'!$B$3,I969&gt;'CBSA Bike Groupings'!$B$2),'CBSA Bike Groupings'!$A$3,
IF(AND(I969&lt;='CBSA Bike Groupings'!$B$4,I969&gt;'CBSA Bike Groupings'!$B$3),'CBSA Bike Groupings'!$A$4,
IF(AND(I969&lt;='CBSA Bike Groupings'!$B$5,I969&gt;'CBSA Bike Groupings'!$B$4),'CBSA Bike Groupings'!$A$5,
IF(I969&gt;'CBSA Bike Groupings'!$B$5,'CBSA Bike Groupings'!$A$6,"")))))</f>
        <v>3</v>
      </c>
      <c r="L969" s="48">
        <f>IF(J969&lt;='CBSA Walk Groupings'!$B$2,'CBSA Walk Groupings'!$A$2,
IF(AND(J969&lt;='CBSA Walk Groupings'!$B$3,J969&gt;'CBSA Walk Groupings'!$B$2),'CBSA Walk Groupings'!$A$3,
IF(AND(J969&lt;='CBSA Walk Groupings'!$B$4,J969&gt;'CBSA Walk Groupings'!$B$3),'CBSA Walk Groupings'!$A$4,
IF(AND(J969&lt;='CBSA Walk Groupings'!$B$5,J969&gt;'CBSA Walk Groupings'!$B$4),'CBSA Walk Groupings'!$A$5,
IF(J969&gt;'CBSA Walk Groupings'!$B$5,'CBSA Walk Groupings'!$A$6,"")))))</f>
        <v>2</v>
      </c>
      <c r="M969" s="72">
        <v>5</v>
      </c>
      <c r="N969" s="72">
        <v>8</v>
      </c>
    </row>
    <row r="970" spans="1:14" x14ac:dyDescent="0.25">
      <c r="A970" t="str">
        <f t="shared" si="15"/>
        <v>Lafayette Area MPO_2016</v>
      </c>
      <c r="B970" t="s">
        <v>329</v>
      </c>
      <c r="C970" s="49" t="s">
        <v>104</v>
      </c>
      <c r="D970">
        <v>2016</v>
      </c>
      <c r="E970" s="45">
        <v>326337.71467561845</v>
      </c>
      <c r="F970" s="50">
        <v>155058.15546785732</v>
      </c>
      <c r="G970" s="46">
        <v>863.21047830697501</v>
      </c>
      <c r="H970" s="46">
        <v>2901.6399205461098</v>
      </c>
      <c r="I970" s="47">
        <v>0.55670111365790986</v>
      </c>
      <c r="J970" s="47">
        <v>1.8713236409855289</v>
      </c>
      <c r="K970" s="48">
        <f>IF(I970&lt;='CBSA Bike Groupings'!$B$2,'CBSA Bike Groupings'!$A$2,
IF(AND(I970&lt;='CBSA Bike Groupings'!$B$3,I970&gt;'CBSA Bike Groupings'!$B$2),'CBSA Bike Groupings'!$A$3,
IF(AND(I970&lt;='CBSA Bike Groupings'!$B$4,I970&gt;'CBSA Bike Groupings'!$B$3),'CBSA Bike Groupings'!$A$4,
IF(AND(I970&lt;='CBSA Bike Groupings'!$B$5,I970&gt;'CBSA Bike Groupings'!$B$4),'CBSA Bike Groupings'!$A$5,
IF(I970&gt;'CBSA Bike Groupings'!$B$5,'CBSA Bike Groupings'!$A$6,"")))))</f>
        <v>3</v>
      </c>
      <c r="L970" s="48">
        <f>IF(J970&lt;='CBSA Walk Groupings'!$B$2,'CBSA Walk Groupings'!$A$2,
IF(AND(J970&lt;='CBSA Walk Groupings'!$B$3,J970&gt;'CBSA Walk Groupings'!$B$2),'CBSA Walk Groupings'!$A$3,
IF(AND(J970&lt;='CBSA Walk Groupings'!$B$4,J970&gt;'CBSA Walk Groupings'!$B$3),'CBSA Walk Groupings'!$A$4,
IF(AND(J970&lt;='CBSA Walk Groupings'!$B$5,J970&gt;'CBSA Walk Groupings'!$B$4),'CBSA Walk Groupings'!$A$5,
IF(J970&gt;'CBSA Walk Groupings'!$B$5,'CBSA Walk Groupings'!$A$6,"")))))</f>
        <v>3</v>
      </c>
      <c r="M970" s="72">
        <v>2</v>
      </c>
      <c r="N970" s="72">
        <v>10</v>
      </c>
    </row>
    <row r="971" spans="1:14" x14ac:dyDescent="0.25">
      <c r="A971" t="str">
        <f t="shared" si="15"/>
        <v>Lafayette Area MPO_2017</v>
      </c>
      <c r="B971" t="s">
        <v>329</v>
      </c>
      <c r="C971" s="49" t="s">
        <v>104</v>
      </c>
      <c r="D971">
        <v>2017</v>
      </c>
      <c r="E971" s="45">
        <v>330080</v>
      </c>
      <c r="F971" s="50">
        <v>156115</v>
      </c>
      <c r="G971" s="46">
        <v>839</v>
      </c>
      <c r="H971" s="46">
        <v>2833</v>
      </c>
      <c r="I971" s="47">
        <f>(G971/$F971)*100</f>
        <v>0.53742433462511618</v>
      </c>
      <c r="J971" s="47">
        <f>(H971/$F971)*100</f>
        <v>1.8146878903372514</v>
      </c>
      <c r="K971" s="48">
        <f>IF(I971&lt;='CBSA Bike Groupings'!$B$2,'CBSA Bike Groupings'!$A$2,
IF(AND(I971&lt;='CBSA Bike Groupings'!$B$3,I971&gt;'CBSA Bike Groupings'!$B$2),'CBSA Bike Groupings'!$A$3,
IF(AND(I971&lt;='CBSA Bike Groupings'!$B$4,I971&gt;'CBSA Bike Groupings'!$B$3),'CBSA Bike Groupings'!$A$4,
IF(AND(I971&lt;='CBSA Bike Groupings'!$B$5,I971&gt;'CBSA Bike Groupings'!$B$4),'CBSA Bike Groupings'!$A$5,
IF(I971&gt;'CBSA Bike Groupings'!$B$5,'CBSA Bike Groupings'!$A$6,"")))))</f>
        <v>3</v>
      </c>
      <c r="L971" s="48">
        <f>IF(J971&lt;='CBSA Walk Groupings'!$B$2,'CBSA Walk Groupings'!$A$2,
IF(AND(J971&lt;='CBSA Walk Groupings'!$B$3,J971&gt;'CBSA Walk Groupings'!$B$2),'CBSA Walk Groupings'!$A$3,
IF(AND(J971&lt;='CBSA Walk Groupings'!$B$4,J971&gt;'CBSA Walk Groupings'!$B$3),'CBSA Walk Groupings'!$A$4,
IF(AND(J971&lt;='CBSA Walk Groupings'!$B$5,J971&gt;'CBSA Walk Groupings'!$B$4),'CBSA Walk Groupings'!$A$5,
IF(J971&gt;'CBSA Walk Groupings'!$B$5,'CBSA Walk Groupings'!$A$6,"")))))</f>
        <v>2</v>
      </c>
      <c r="M971" s="72">
        <v>2</v>
      </c>
      <c r="N971" s="72">
        <v>6</v>
      </c>
    </row>
    <row r="972" spans="1:14" x14ac:dyDescent="0.25">
      <c r="A972" t="str">
        <f t="shared" si="15"/>
        <v>Lake Havasu Metropolitan Planning Organization_2013</v>
      </c>
      <c r="B972" t="s">
        <v>330</v>
      </c>
      <c r="C972" s="49" t="s">
        <v>192</v>
      </c>
      <c r="D972">
        <v>2013</v>
      </c>
      <c r="E972" s="45">
        <v>45634.790388690781</v>
      </c>
      <c r="F972" s="50">
        <v>16542.471876063581</v>
      </c>
      <c r="G972" s="46">
        <v>52.000709884743195</v>
      </c>
      <c r="H972" s="46">
        <v>337.04665669481926</v>
      </c>
      <c r="I972" s="47">
        <v>0.31434667245822273</v>
      </c>
      <c r="J972" s="47">
        <v>2.0374624736857787</v>
      </c>
      <c r="K972" s="48">
        <f>IF(I972&lt;='CBSA Bike Groupings'!$B$2,'CBSA Bike Groupings'!$A$2,
IF(AND(I972&lt;='CBSA Bike Groupings'!$B$3,I972&gt;'CBSA Bike Groupings'!$B$2),'CBSA Bike Groupings'!$A$3,
IF(AND(I972&lt;='CBSA Bike Groupings'!$B$4,I972&gt;'CBSA Bike Groupings'!$B$3),'CBSA Bike Groupings'!$A$4,
IF(AND(I972&lt;='CBSA Bike Groupings'!$B$5,I972&gt;'CBSA Bike Groupings'!$B$4),'CBSA Bike Groupings'!$A$5,
IF(I972&gt;'CBSA Bike Groupings'!$B$5,'CBSA Bike Groupings'!$A$6,"")))))</f>
        <v>2</v>
      </c>
      <c r="L972" s="48">
        <f>IF(J972&lt;='CBSA Walk Groupings'!$B$2,'CBSA Walk Groupings'!$A$2,
IF(AND(J972&lt;='CBSA Walk Groupings'!$B$3,J972&gt;'CBSA Walk Groupings'!$B$2),'CBSA Walk Groupings'!$A$3,
IF(AND(J972&lt;='CBSA Walk Groupings'!$B$4,J972&gt;'CBSA Walk Groupings'!$B$3),'CBSA Walk Groupings'!$A$4,
IF(AND(J972&lt;='CBSA Walk Groupings'!$B$5,J972&gt;'CBSA Walk Groupings'!$B$4),'CBSA Walk Groupings'!$A$5,
IF(J972&gt;'CBSA Walk Groupings'!$B$5,'CBSA Walk Groupings'!$A$6,"")))))</f>
        <v>3</v>
      </c>
      <c r="M972" s="72">
        <v>2</v>
      </c>
      <c r="N972" s="72">
        <v>1</v>
      </c>
    </row>
    <row r="973" spans="1:14" x14ac:dyDescent="0.25">
      <c r="A973" t="str">
        <f t="shared" si="15"/>
        <v>Lake Havasu Metropolitan Planning Organization_2014</v>
      </c>
      <c r="B973" t="s">
        <v>330</v>
      </c>
      <c r="C973" s="49" t="s">
        <v>192</v>
      </c>
      <c r="D973">
        <v>2014</v>
      </c>
      <c r="E973" s="45">
        <v>45600.833082019548</v>
      </c>
      <c r="F973" s="50">
        <v>15986.896989629911</v>
      </c>
      <c r="G973" s="46">
        <v>52.000709884743195</v>
      </c>
      <c r="H973" s="46">
        <v>276.47860788863329</v>
      </c>
      <c r="I973" s="47">
        <v>0.32527081345725856</v>
      </c>
      <c r="J973" s="47">
        <v>1.7294075771425461</v>
      </c>
      <c r="K973" s="48">
        <f>IF(I973&lt;='CBSA Bike Groupings'!$B$2,'CBSA Bike Groupings'!$A$2,
IF(AND(I973&lt;='CBSA Bike Groupings'!$B$3,I973&gt;'CBSA Bike Groupings'!$B$2),'CBSA Bike Groupings'!$A$3,
IF(AND(I973&lt;='CBSA Bike Groupings'!$B$4,I973&gt;'CBSA Bike Groupings'!$B$3),'CBSA Bike Groupings'!$A$4,
IF(AND(I973&lt;='CBSA Bike Groupings'!$B$5,I973&gt;'CBSA Bike Groupings'!$B$4),'CBSA Bike Groupings'!$A$5,
IF(I973&gt;'CBSA Bike Groupings'!$B$5,'CBSA Bike Groupings'!$A$6,"")))))</f>
        <v>2</v>
      </c>
      <c r="L973" s="48">
        <f>IF(J973&lt;='CBSA Walk Groupings'!$B$2,'CBSA Walk Groupings'!$A$2,
IF(AND(J973&lt;='CBSA Walk Groupings'!$B$3,J973&gt;'CBSA Walk Groupings'!$B$2),'CBSA Walk Groupings'!$A$3,
IF(AND(J973&lt;='CBSA Walk Groupings'!$B$4,J973&gt;'CBSA Walk Groupings'!$B$3),'CBSA Walk Groupings'!$A$4,
IF(AND(J973&lt;='CBSA Walk Groupings'!$B$5,J973&gt;'CBSA Walk Groupings'!$B$4),'CBSA Walk Groupings'!$A$5,
IF(J973&gt;'CBSA Walk Groupings'!$B$5,'CBSA Walk Groupings'!$A$6,"")))))</f>
        <v>2</v>
      </c>
      <c r="M973" s="72">
        <v>0</v>
      </c>
      <c r="N973" s="72">
        <v>0</v>
      </c>
    </row>
    <row r="974" spans="1:14" x14ac:dyDescent="0.25">
      <c r="A974" t="str">
        <f t="shared" si="15"/>
        <v>Lake Havasu Metropolitan Planning Organization_2015</v>
      </c>
      <c r="B974" t="s">
        <v>330</v>
      </c>
      <c r="C974" s="49" t="s">
        <v>192</v>
      </c>
      <c r="D974">
        <v>2015</v>
      </c>
      <c r="E974" s="45">
        <v>45657.71550274871</v>
      </c>
      <c r="F974" s="50">
        <v>15786.243433322614</v>
      </c>
      <c r="G974" s="46">
        <v>43.000709884740303</v>
      </c>
      <c r="H974" s="46">
        <v>228.3194970116063</v>
      </c>
      <c r="I974" s="47">
        <v>0.27239355624005929</v>
      </c>
      <c r="J974" s="47">
        <v>1.4463193727879231</v>
      </c>
      <c r="K974" s="48">
        <f>IF(I974&lt;='CBSA Bike Groupings'!$B$2,'CBSA Bike Groupings'!$A$2,
IF(AND(I974&lt;='CBSA Bike Groupings'!$B$3,I974&gt;'CBSA Bike Groupings'!$B$2),'CBSA Bike Groupings'!$A$3,
IF(AND(I974&lt;='CBSA Bike Groupings'!$B$4,I974&gt;'CBSA Bike Groupings'!$B$3),'CBSA Bike Groupings'!$A$4,
IF(AND(I974&lt;='CBSA Bike Groupings'!$B$5,I974&gt;'CBSA Bike Groupings'!$B$4),'CBSA Bike Groupings'!$A$5,
IF(I974&gt;'CBSA Bike Groupings'!$B$5,'CBSA Bike Groupings'!$A$6,"")))))</f>
        <v>2</v>
      </c>
      <c r="L974" s="48">
        <f>IF(J974&lt;='CBSA Walk Groupings'!$B$2,'CBSA Walk Groupings'!$A$2,
IF(AND(J974&lt;='CBSA Walk Groupings'!$B$3,J974&gt;'CBSA Walk Groupings'!$B$2),'CBSA Walk Groupings'!$A$3,
IF(AND(J974&lt;='CBSA Walk Groupings'!$B$4,J974&gt;'CBSA Walk Groupings'!$B$3),'CBSA Walk Groupings'!$A$4,
IF(AND(J974&lt;='CBSA Walk Groupings'!$B$5,J974&gt;'CBSA Walk Groupings'!$B$4),'CBSA Walk Groupings'!$A$5,
IF(J974&gt;'CBSA Walk Groupings'!$B$5,'CBSA Walk Groupings'!$A$6,"")))))</f>
        <v>2</v>
      </c>
      <c r="M974" s="72">
        <v>0</v>
      </c>
      <c r="N974" s="72">
        <v>2</v>
      </c>
    </row>
    <row r="975" spans="1:14" x14ac:dyDescent="0.25">
      <c r="A975" t="str">
        <f t="shared" si="15"/>
        <v>Lake Havasu Metropolitan Planning Organization_2016</v>
      </c>
      <c r="B975" t="s">
        <v>330</v>
      </c>
      <c r="C975" s="49" t="s">
        <v>192</v>
      </c>
      <c r="D975">
        <v>2016</v>
      </c>
      <c r="E975" s="45">
        <v>46335.21466686979</v>
      </c>
      <c r="F975" s="50">
        <v>16577.649736755877</v>
      </c>
      <c r="G975" s="46">
        <v>15.000709884738448</v>
      </c>
      <c r="H975" s="46">
        <v>217.18250505603149</v>
      </c>
      <c r="I975" s="47">
        <v>9.0487554767663805E-2</v>
      </c>
      <c r="J975" s="47">
        <v>1.3100922537559445</v>
      </c>
      <c r="K975" s="48">
        <f>IF(I975&lt;='CBSA Bike Groupings'!$B$2,'CBSA Bike Groupings'!$A$2,
IF(AND(I975&lt;='CBSA Bike Groupings'!$B$3,I975&gt;'CBSA Bike Groupings'!$B$2),'CBSA Bike Groupings'!$A$3,
IF(AND(I975&lt;='CBSA Bike Groupings'!$B$4,I975&gt;'CBSA Bike Groupings'!$B$3),'CBSA Bike Groupings'!$A$4,
IF(AND(I975&lt;='CBSA Bike Groupings'!$B$5,I975&gt;'CBSA Bike Groupings'!$B$4),'CBSA Bike Groupings'!$A$5,
IF(I975&gt;'CBSA Bike Groupings'!$B$5,'CBSA Bike Groupings'!$A$6,"")))))</f>
        <v>1</v>
      </c>
      <c r="L975" s="48">
        <f>IF(J975&lt;='CBSA Walk Groupings'!$B$2,'CBSA Walk Groupings'!$A$2,
IF(AND(J975&lt;='CBSA Walk Groupings'!$B$3,J975&gt;'CBSA Walk Groupings'!$B$2),'CBSA Walk Groupings'!$A$3,
IF(AND(J975&lt;='CBSA Walk Groupings'!$B$4,J975&gt;'CBSA Walk Groupings'!$B$3),'CBSA Walk Groupings'!$A$4,
IF(AND(J975&lt;='CBSA Walk Groupings'!$B$5,J975&gt;'CBSA Walk Groupings'!$B$4),'CBSA Walk Groupings'!$A$5,
IF(J975&gt;'CBSA Walk Groupings'!$B$5,'CBSA Walk Groupings'!$A$6,"")))))</f>
        <v>1</v>
      </c>
      <c r="M975" s="72">
        <v>0</v>
      </c>
      <c r="N975" s="72">
        <v>0</v>
      </c>
    </row>
    <row r="976" spans="1:14" x14ac:dyDescent="0.25">
      <c r="A976" t="str">
        <f t="shared" si="15"/>
        <v>Lake Havasu Metropolitan Planning Organization_2017</v>
      </c>
      <c r="B976" t="s">
        <v>330</v>
      </c>
      <c r="C976" s="49" t="s">
        <v>192</v>
      </c>
      <c r="D976">
        <v>2017</v>
      </c>
      <c r="E976" s="45">
        <v>47046</v>
      </c>
      <c r="F976" s="50">
        <v>17546</v>
      </c>
      <c r="G976" s="46">
        <v>4</v>
      </c>
      <c r="H976" s="46">
        <v>139</v>
      </c>
      <c r="I976" s="47">
        <f>(G976/$F976)*100</f>
        <v>2.2797218739313806E-2</v>
      </c>
      <c r="J976" s="47">
        <f>(H976/$F976)*100</f>
        <v>0.79220335119115459</v>
      </c>
      <c r="K976" s="48">
        <f>IF(I976&lt;='CBSA Bike Groupings'!$B$2,'CBSA Bike Groupings'!$A$2,
IF(AND(I976&lt;='CBSA Bike Groupings'!$B$3,I976&gt;'CBSA Bike Groupings'!$B$2),'CBSA Bike Groupings'!$A$3,
IF(AND(I976&lt;='CBSA Bike Groupings'!$B$4,I976&gt;'CBSA Bike Groupings'!$B$3),'CBSA Bike Groupings'!$A$4,
IF(AND(I976&lt;='CBSA Bike Groupings'!$B$5,I976&gt;'CBSA Bike Groupings'!$B$4),'CBSA Bike Groupings'!$A$5,
IF(I976&gt;'CBSA Bike Groupings'!$B$5,'CBSA Bike Groupings'!$A$6,"")))))</f>
        <v>1</v>
      </c>
      <c r="L976" s="48">
        <f>IF(J976&lt;='CBSA Walk Groupings'!$B$2,'CBSA Walk Groupings'!$A$2,
IF(AND(J976&lt;='CBSA Walk Groupings'!$B$3,J976&gt;'CBSA Walk Groupings'!$B$2),'CBSA Walk Groupings'!$A$3,
IF(AND(J976&lt;='CBSA Walk Groupings'!$B$4,J976&gt;'CBSA Walk Groupings'!$B$3),'CBSA Walk Groupings'!$A$4,
IF(AND(J976&lt;='CBSA Walk Groupings'!$B$5,J976&gt;'CBSA Walk Groupings'!$B$4),'CBSA Walk Groupings'!$A$5,
IF(J976&gt;'CBSA Walk Groupings'!$B$5,'CBSA Walk Groupings'!$A$6,"")))))</f>
        <v>1</v>
      </c>
      <c r="M976" s="72">
        <v>0</v>
      </c>
      <c r="N976" s="72">
        <v>0</v>
      </c>
    </row>
    <row r="977" spans="1:14" x14ac:dyDescent="0.25">
      <c r="A977" t="str">
        <f t="shared" si="15"/>
        <v>Lake-Sumter MPO_2013</v>
      </c>
      <c r="B977" t="s">
        <v>331</v>
      </c>
      <c r="C977" s="49" t="s">
        <v>136</v>
      </c>
      <c r="D977">
        <v>2013</v>
      </c>
      <c r="E977" s="45">
        <v>397012.53319642291</v>
      </c>
      <c r="F977" s="50">
        <v>134717.0312937102</v>
      </c>
      <c r="G977" s="46">
        <v>366.7467729149505</v>
      </c>
      <c r="H977" s="46">
        <v>1627.961768301376</v>
      </c>
      <c r="I977" s="47">
        <v>0.27223489813650126</v>
      </c>
      <c r="J977" s="47">
        <v>1.2084305545243883</v>
      </c>
      <c r="K977" s="48">
        <f>IF(I977&lt;='CBSA Bike Groupings'!$B$2,'CBSA Bike Groupings'!$A$2,
IF(AND(I977&lt;='CBSA Bike Groupings'!$B$3,I977&gt;'CBSA Bike Groupings'!$B$2),'CBSA Bike Groupings'!$A$3,
IF(AND(I977&lt;='CBSA Bike Groupings'!$B$4,I977&gt;'CBSA Bike Groupings'!$B$3),'CBSA Bike Groupings'!$A$4,
IF(AND(I977&lt;='CBSA Bike Groupings'!$B$5,I977&gt;'CBSA Bike Groupings'!$B$4),'CBSA Bike Groupings'!$A$5,
IF(I977&gt;'CBSA Bike Groupings'!$B$5,'CBSA Bike Groupings'!$A$6,"")))))</f>
        <v>2</v>
      </c>
      <c r="L977" s="48">
        <f>IF(J977&lt;='CBSA Walk Groupings'!$B$2,'CBSA Walk Groupings'!$A$2,
IF(AND(J977&lt;='CBSA Walk Groupings'!$B$3,J977&gt;'CBSA Walk Groupings'!$B$2),'CBSA Walk Groupings'!$A$3,
IF(AND(J977&lt;='CBSA Walk Groupings'!$B$4,J977&gt;'CBSA Walk Groupings'!$B$3),'CBSA Walk Groupings'!$A$4,
IF(AND(J977&lt;='CBSA Walk Groupings'!$B$5,J977&gt;'CBSA Walk Groupings'!$B$4),'CBSA Walk Groupings'!$A$5,
IF(J977&gt;'CBSA Walk Groupings'!$B$5,'CBSA Walk Groupings'!$A$6,"")))))</f>
        <v>1</v>
      </c>
      <c r="M977" s="72">
        <v>4</v>
      </c>
      <c r="N977" s="72">
        <v>6</v>
      </c>
    </row>
    <row r="978" spans="1:14" x14ac:dyDescent="0.25">
      <c r="A978" t="str">
        <f t="shared" si="15"/>
        <v>Lake-Sumter MPO_2014</v>
      </c>
      <c r="B978" t="s">
        <v>331</v>
      </c>
      <c r="C978" s="49" t="s">
        <v>136</v>
      </c>
      <c r="D978">
        <v>2014</v>
      </c>
      <c r="E978" s="45">
        <v>406402.74643558322</v>
      </c>
      <c r="F978" s="50">
        <v>137436.00450123427</v>
      </c>
      <c r="G978" s="46">
        <v>306.64995591132993</v>
      </c>
      <c r="H978" s="46">
        <v>1620.2216024936229</v>
      </c>
      <c r="I978" s="47">
        <v>0.22312199559655854</v>
      </c>
      <c r="J978" s="47">
        <v>1.1788916655235506</v>
      </c>
      <c r="K978" s="48">
        <f>IF(I978&lt;='CBSA Bike Groupings'!$B$2,'CBSA Bike Groupings'!$A$2,
IF(AND(I978&lt;='CBSA Bike Groupings'!$B$3,I978&gt;'CBSA Bike Groupings'!$B$2),'CBSA Bike Groupings'!$A$3,
IF(AND(I978&lt;='CBSA Bike Groupings'!$B$4,I978&gt;'CBSA Bike Groupings'!$B$3),'CBSA Bike Groupings'!$A$4,
IF(AND(I978&lt;='CBSA Bike Groupings'!$B$5,I978&gt;'CBSA Bike Groupings'!$B$4),'CBSA Bike Groupings'!$A$5,
IF(I978&gt;'CBSA Bike Groupings'!$B$5,'CBSA Bike Groupings'!$A$6,"")))))</f>
        <v>1</v>
      </c>
      <c r="L978" s="48">
        <f>IF(J978&lt;='CBSA Walk Groupings'!$B$2,'CBSA Walk Groupings'!$A$2,
IF(AND(J978&lt;='CBSA Walk Groupings'!$B$3,J978&gt;'CBSA Walk Groupings'!$B$2),'CBSA Walk Groupings'!$A$3,
IF(AND(J978&lt;='CBSA Walk Groupings'!$B$4,J978&gt;'CBSA Walk Groupings'!$B$3),'CBSA Walk Groupings'!$A$4,
IF(AND(J978&lt;='CBSA Walk Groupings'!$B$5,J978&gt;'CBSA Walk Groupings'!$B$4),'CBSA Walk Groupings'!$A$5,
IF(J978&gt;'CBSA Walk Groupings'!$B$5,'CBSA Walk Groupings'!$A$6,"")))))</f>
        <v>1</v>
      </c>
      <c r="M978" s="72">
        <v>3</v>
      </c>
      <c r="N978" s="72">
        <v>8</v>
      </c>
    </row>
    <row r="979" spans="1:14" x14ac:dyDescent="0.25">
      <c r="A979" t="str">
        <f t="shared" si="15"/>
        <v>Lake-Sumter MPO_2015</v>
      </c>
      <c r="B979" t="s">
        <v>331</v>
      </c>
      <c r="C979" s="49" t="s">
        <v>136</v>
      </c>
      <c r="D979">
        <v>2015</v>
      </c>
      <c r="E979" s="45">
        <v>416722.98654132016</v>
      </c>
      <c r="F979" s="50">
        <v>140445.24480840017</v>
      </c>
      <c r="G979" s="46">
        <v>299.79653273558051</v>
      </c>
      <c r="H979" s="46">
        <v>1564.2804886863428</v>
      </c>
      <c r="I979" s="47">
        <v>0.21346150462023286</v>
      </c>
      <c r="J979" s="47">
        <v>1.113800962660134</v>
      </c>
      <c r="K979" s="48">
        <f>IF(I979&lt;='CBSA Bike Groupings'!$B$2,'CBSA Bike Groupings'!$A$2,
IF(AND(I979&lt;='CBSA Bike Groupings'!$B$3,I979&gt;'CBSA Bike Groupings'!$B$2),'CBSA Bike Groupings'!$A$3,
IF(AND(I979&lt;='CBSA Bike Groupings'!$B$4,I979&gt;'CBSA Bike Groupings'!$B$3),'CBSA Bike Groupings'!$A$4,
IF(AND(I979&lt;='CBSA Bike Groupings'!$B$5,I979&gt;'CBSA Bike Groupings'!$B$4),'CBSA Bike Groupings'!$A$5,
IF(I979&gt;'CBSA Bike Groupings'!$B$5,'CBSA Bike Groupings'!$A$6,"")))))</f>
        <v>1</v>
      </c>
      <c r="L979" s="48">
        <f>IF(J979&lt;='CBSA Walk Groupings'!$B$2,'CBSA Walk Groupings'!$A$2,
IF(AND(J979&lt;='CBSA Walk Groupings'!$B$3,J979&gt;'CBSA Walk Groupings'!$B$2),'CBSA Walk Groupings'!$A$3,
IF(AND(J979&lt;='CBSA Walk Groupings'!$B$4,J979&gt;'CBSA Walk Groupings'!$B$3),'CBSA Walk Groupings'!$A$4,
IF(AND(J979&lt;='CBSA Walk Groupings'!$B$5,J979&gt;'CBSA Walk Groupings'!$B$4),'CBSA Walk Groupings'!$A$5,
IF(J979&gt;'CBSA Walk Groupings'!$B$5,'CBSA Walk Groupings'!$A$6,"")))))</f>
        <v>1</v>
      </c>
      <c r="M979" s="72">
        <v>1</v>
      </c>
      <c r="N979" s="72">
        <v>18</v>
      </c>
    </row>
    <row r="980" spans="1:14" x14ac:dyDescent="0.25">
      <c r="A980" t="str">
        <f t="shared" si="15"/>
        <v>Lake-Sumter MPO_2016</v>
      </c>
      <c r="B980" t="s">
        <v>331</v>
      </c>
      <c r="C980" s="49" t="s">
        <v>136</v>
      </c>
      <c r="D980">
        <v>2016</v>
      </c>
      <c r="E980" s="45">
        <v>428788.65264081227</v>
      </c>
      <c r="F980" s="50">
        <v>144318.74364764494</v>
      </c>
      <c r="G980" s="46">
        <v>377.98900829808434</v>
      </c>
      <c r="H980" s="46">
        <v>1258.081433400318</v>
      </c>
      <c r="I980" s="47">
        <v>0.26191262392149611</v>
      </c>
      <c r="J980" s="47">
        <v>0.87173807199425968</v>
      </c>
      <c r="K980" s="48">
        <f>IF(I980&lt;='CBSA Bike Groupings'!$B$2,'CBSA Bike Groupings'!$A$2,
IF(AND(I980&lt;='CBSA Bike Groupings'!$B$3,I980&gt;'CBSA Bike Groupings'!$B$2),'CBSA Bike Groupings'!$A$3,
IF(AND(I980&lt;='CBSA Bike Groupings'!$B$4,I980&gt;'CBSA Bike Groupings'!$B$3),'CBSA Bike Groupings'!$A$4,
IF(AND(I980&lt;='CBSA Bike Groupings'!$B$5,I980&gt;'CBSA Bike Groupings'!$B$4),'CBSA Bike Groupings'!$A$5,
IF(I980&gt;'CBSA Bike Groupings'!$B$5,'CBSA Bike Groupings'!$A$6,"")))))</f>
        <v>2</v>
      </c>
      <c r="L980" s="48">
        <f>IF(J980&lt;='CBSA Walk Groupings'!$B$2,'CBSA Walk Groupings'!$A$2,
IF(AND(J980&lt;='CBSA Walk Groupings'!$B$3,J980&gt;'CBSA Walk Groupings'!$B$2),'CBSA Walk Groupings'!$A$3,
IF(AND(J980&lt;='CBSA Walk Groupings'!$B$4,J980&gt;'CBSA Walk Groupings'!$B$3),'CBSA Walk Groupings'!$A$4,
IF(AND(J980&lt;='CBSA Walk Groupings'!$B$5,J980&gt;'CBSA Walk Groupings'!$B$4),'CBSA Walk Groupings'!$A$5,
IF(J980&gt;'CBSA Walk Groupings'!$B$5,'CBSA Walk Groupings'!$A$6,"")))))</f>
        <v>1</v>
      </c>
      <c r="M980" s="72">
        <v>0</v>
      </c>
      <c r="N980" s="72">
        <v>8</v>
      </c>
    </row>
    <row r="981" spans="1:14" x14ac:dyDescent="0.25">
      <c r="A981" t="str">
        <f t="shared" si="15"/>
        <v>Lake-Sumter MPO_2017</v>
      </c>
      <c r="B981" t="s">
        <v>331</v>
      </c>
      <c r="C981" s="49" t="s">
        <v>136</v>
      </c>
      <c r="D981">
        <v>2017</v>
      </c>
      <c r="E981" s="45">
        <v>440626</v>
      </c>
      <c r="F981" s="50">
        <v>151230</v>
      </c>
      <c r="G981" s="46">
        <v>194</v>
      </c>
      <c r="H981" s="46">
        <v>1269</v>
      </c>
      <c r="I981" s="47">
        <f>(G981/$F981)*100</f>
        <v>0.12828142564306025</v>
      </c>
      <c r="J981" s="47">
        <f>(H981/$F981)*100</f>
        <v>0.83911922237651271</v>
      </c>
      <c r="K981" s="48">
        <f>IF(I981&lt;='CBSA Bike Groupings'!$B$2,'CBSA Bike Groupings'!$A$2,
IF(AND(I981&lt;='CBSA Bike Groupings'!$B$3,I981&gt;'CBSA Bike Groupings'!$B$2),'CBSA Bike Groupings'!$A$3,
IF(AND(I981&lt;='CBSA Bike Groupings'!$B$4,I981&gt;'CBSA Bike Groupings'!$B$3),'CBSA Bike Groupings'!$A$4,
IF(AND(I981&lt;='CBSA Bike Groupings'!$B$5,I981&gt;'CBSA Bike Groupings'!$B$4),'CBSA Bike Groupings'!$A$5,
IF(I981&gt;'CBSA Bike Groupings'!$B$5,'CBSA Bike Groupings'!$A$6,"")))))</f>
        <v>1</v>
      </c>
      <c r="L981" s="48">
        <f>IF(J981&lt;='CBSA Walk Groupings'!$B$2,'CBSA Walk Groupings'!$A$2,
IF(AND(J981&lt;='CBSA Walk Groupings'!$B$3,J981&gt;'CBSA Walk Groupings'!$B$2),'CBSA Walk Groupings'!$A$3,
IF(AND(J981&lt;='CBSA Walk Groupings'!$B$4,J981&gt;'CBSA Walk Groupings'!$B$3),'CBSA Walk Groupings'!$A$4,
IF(AND(J981&lt;='CBSA Walk Groupings'!$B$5,J981&gt;'CBSA Walk Groupings'!$B$4),'CBSA Walk Groupings'!$A$5,
IF(J981&gt;'CBSA Walk Groupings'!$B$5,'CBSA Walk Groupings'!$A$6,"")))))</f>
        <v>1</v>
      </c>
      <c r="M981" s="72">
        <v>0</v>
      </c>
      <c r="N981" s="72">
        <v>7</v>
      </c>
    </row>
    <row r="982" spans="1:14" x14ac:dyDescent="0.25">
      <c r="A982" t="str">
        <f t="shared" si="15"/>
        <v>Lakeway MPO_2013</v>
      </c>
      <c r="B982" t="s">
        <v>332</v>
      </c>
      <c r="C982" s="49" t="s">
        <v>157</v>
      </c>
      <c r="D982">
        <v>2013</v>
      </c>
      <c r="E982" s="45">
        <v>78087.762130012765</v>
      </c>
      <c r="F982" s="50">
        <v>30847.526834843167</v>
      </c>
      <c r="G982" s="46">
        <v>45.985157465794003</v>
      </c>
      <c r="H982" s="46">
        <v>319.83681746013031</v>
      </c>
      <c r="I982" s="47">
        <v>0.14907242876227098</v>
      </c>
      <c r="J982" s="47">
        <v>1.0368313128392044</v>
      </c>
      <c r="K982" s="48">
        <f>IF(I982&lt;='CBSA Bike Groupings'!$B$2,'CBSA Bike Groupings'!$A$2,
IF(AND(I982&lt;='CBSA Bike Groupings'!$B$3,I982&gt;'CBSA Bike Groupings'!$B$2),'CBSA Bike Groupings'!$A$3,
IF(AND(I982&lt;='CBSA Bike Groupings'!$B$4,I982&gt;'CBSA Bike Groupings'!$B$3),'CBSA Bike Groupings'!$A$4,
IF(AND(I982&lt;='CBSA Bike Groupings'!$B$5,I982&gt;'CBSA Bike Groupings'!$B$4),'CBSA Bike Groupings'!$A$5,
IF(I982&gt;'CBSA Bike Groupings'!$B$5,'CBSA Bike Groupings'!$A$6,"")))))</f>
        <v>1</v>
      </c>
      <c r="L982" s="48">
        <f>IF(J982&lt;='CBSA Walk Groupings'!$B$2,'CBSA Walk Groupings'!$A$2,
IF(AND(J982&lt;='CBSA Walk Groupings'!$B$3,J982&gt;'CBSA Walk Groupings'!$B$2),'CBSA Walk Groupings'!$A$3,
IF(AND(J982&lt;='CBSA Walk Groupings'!$B$4,J982&gt;'CBSA Walk Groupings'!$B$3),'CBSA Walk Groupings'!$A$4,
IF(AND(J982&lt;='CBSA Walk Groupings'!$B$5,J982&gt;'CBSA Walk Groupings'!$B$4),'CBSA Walk Groupings'!$A$5,
IF(J982&gt;'CBSA Walk Groupings'!$B$5,'CBSA Walk Groupings'!$A$6,"")))))</f>
        <v>1</v>
      </c>
      <c r="M982" s="72">
        <v>0</v>
      </c>
      <c r="N982" s="72">
        <v>1</v>
      </c>
    </row>
    <row r="983" spans="1:14" x14ac:dyDescent="0.25">
      <c r="A983" t="str">
        <f t="shared" si="15"/>
        <v>Lakeway MPO_2014</v>
      </c>
      <c r="B983" t="s">
        <v>332</v>
      </c>
      <c r="C983" s="49" t="s">
        <v>157</v>
      </c>
      <c r="D983">
        <v>2014</v>
      </c>
      <c r="E983" s="45">
        <v>78270.805451251741</v>
      </c>
      <c r="F983" s="50">
        <v>30886.97791026664</v>
      </c>
      <c r="G983" s="46">
        <v>15.981741721408</v>
      </c>
      <c r="H983" s="46">
        <v>344.94720883858588</v>
      </c>
      <c r="I983" s="47">
        <v>5.1742652738116429E-2</v>
      </c>
      <c r="J983" s="47">
        <v>1.1168046606590396</v>
      </c>
      <c r="K983" s="48">
        <f>IF(I983&lt;='CBSA Bike Groupings'!$B$2,'CBSA Bike Groupings'!$A$2,
IF(AND(I983&lt;='CBSA Bike Groupings'!$B$3,I983&gt;'CBSA Bike Groupings'!$B$2),'CBSA Bike Groupings'!$A$3,
IF(AND(I983&lt;='CBSA Bike Groupings'!$B$4,I983&gt;'CBSA Bike Groupings'!$B$3),'CBSA Bike Groupings'!$A$4,
IF(AND(I983&lt;='CBSA Bike Groupings'!$B$5,I983&gt;'CBSA Bike Groupings'!$B$4),'CBSA Bike Groupings'!$A$5,
IF(I983&gt;'CBSA Bike Groupings'!$B$5,'CBSA Bike Groupings'!$A$6,"")))))</f>
        <v>1</v>
      </c>
      <c r="L983" s="48">
        <f>IF(J983&lt;='CBSA Walk Groupings'!$B$2,'CBSA Walk Groupings'!$A$2,
IF(AND(J983&lt;='CBSA Walk Groupings'!$B$3,J983&gt;'CBSA Walk Groupings'!$B$2),'CBSA Walk Groupings'!$A$3,
IF(AND(J983&lt;='CBSA Walk Groupings'!$B$4,J983&gt;'CBSA Walk Groupings'!$B$3),'CBSA Walk Groupings'!$A$4,
IF(AND(J983&lt;='CBSA Walk Groupings'!$B$5,J983&gt;'CBSA Walk Groupings'!$B$4),'CBSA Walk Groupings'!$A$5,
IF(J983&gt;'CBSA Walk Groupings'!$B$5,'CBSA Walk Groupings'!$A$6,"")))))</f>
        <v>1</v>
      </c>
      <c r="M983" s="72">
        <v>0</v>
      </c>
      <c r="N983" s="72">
        <v>1</v>
      </c>
    </row>
    <row r="984" spans="1:14" x14ac:dyDescent="0.25">
      <c r="A984" t="str">
        <f t="shared" si="15"/>
        <v>Lakeway MPO_2015</v>
      </c>
      <c r="B984" t="s">
        <v>332</v>
      </c>
      <c r="C984" s="49" t="s">
        <v>157</v>
      </c>
      <c r="D984">
        <v>2015</v>
      </c>
      <c r="E984" s="45">
        <v>78338.508082870831</v>
      </c>
      <c r="F984" s="50">
        <v>31418.955414891399</v>
      </c>
      <c r="G984" s="46">
        <v>14.982882861</v>
      </c>
      <c r="H984" s="46">
        <v>365.56775955967288</v>
      </c>
      <c r="I984" s="47">
        <v>4.7687399734170285E-2</v>
      </c>
      <c r="J984" s="47">
        <v>1.1635261412491378</v>
      </c>
      <c r="K984" s="48">
        <f>IF(I984&lt;='CBSA Bike Groupings'!$B$2,'CBSA Bike Groupings'!$A$2,
IF(AND(I984&lt;='CBSA Bike Groupings'!$B$3,I984&gt;'CBSA Bike Groupings'!$B$2),'CBSA Bike Groupings'!$A$3,
IF(AND(I984&lt;='CBSA Bike Groupings'!$B$4,I984&gt;'CBSA Bike Groupings'!$B$3),'CBSA Bike Groupings'!$A$4,
IF(AND(I984&lt;='CBSA Bike Groupings'!$B$5,I984&gt;'CBSA Bike Groupings'!$B$4),'CBSA Bike Groupings'!$A$5,
IF(I984&gt;'CBSA Bike Groupings'!$B$5,'CBSA Bike Groupings'!$A$6,"")))))</f>
        <v>1</v>
      </c>
      <c r="L984" s="48">
        <f>IF(J984&lt;='CBSA Walk Groupings'!$B$2,'CBSA Walk Groupings'!$A$2,
IF(AND(J984&lt;='CBSA Walk Groupings'!$B$3,J984&gt;'CBSA Walk Groupings'!$B$2),'CBSA Walk Groupings'!$A$3,
IF(AND(J984&lt;='CBSA Walk Groupings'!$B$4,J984&gt;'CBSA Walk Groupings'!$B$3),'CBSA Walk Groupings'!$A$4,
IF(AND(J984&lt;='CBSA Walk Groupings'!$B$5,J984&gt;'CBSA Walk Groupings'!$B$4),'CBSA Walk Groupings'!$A$5,
IF(J984&gt;'CBSA Walk Groupings'!$B$5,'CBSA Walk Groupings'!$A$6,"")))))</f>
        <v>1</v>
      </c>
      <c r="M984" s="72">
        <v>0</v>
      </c>
      <c r="N984" s="72">
        <v>1</v>
      </c>
    </row>
    <row r="985" spans="1:14" x14ac:dyDescent="0.25">
      <c r="A985" t="str">
        <f t="shared" si="15"/>
        <v>Lakeway MPO_2016</v>
      </c>
      <c r="B985" t="s">
        <v>332</v>
      </c>
      <c r="C985" s="49" t="s">
        <v>157</v>
      </c>
      <c r="D985">
        <v>2016</v>
      </c>
      <c r="E985" s="45">
        <v>78681.227368558859</v>
      </c>
      <c r="F985" s="50">
        <v>31561.510628188928</v>
      </c>
      <c r="G985" s="46">
        <v>13.984024003054</v>
      </c>
      <c r="H985" s="46">
        <v>339.58587902467644</v>
      </c>
      <c r="I985" s="47">
        <v>4.4307207496476014E-2</v>
      </c>
      <c r="J985" s="47">
        <v>1.0759493834917326</v>
      </c>
      <c r="K985" s="48">
        <f>IF(I985&lt;='CBSA Bike Groupings'!$B$2,'CBSA Bike Groupings'!$A$2,
IF(AND(I985&lt;='CBSA Bike Groupings'!$B$3,I985&gt;'CBSA Bike Groupings'!$B$2),'CBSA Bike Groupings'!$A$3,
IF(AND(I985&lt;='CBSA Bike Groupings'!$B$4,I985&gt;'CBSA Bike Groupings'!$B$3),'CBSA Bike Groupings'!$A$4,
IF(AND(I985&lt;='CBSA Bike Groupings'!$B$5,I985&gt;'CBSA Bike Groupings'!$B$4),'CBSA Bike Groupings'!$A$5,
IF(I985&gt;'CBSA Bike Groupings'!$B$5,'CBSA Bike Groupings'!$A$6,"")))))</f>
        <v>1</v>
      </c>
      <c r="L985" s="48">
        <f>IF(J985&lt;='CBSA Walk Groupings'!$B$2,'CBSA Walk Groupings'!$A$2,
IF(AND(J985&lt;='CBSA Walk Groupings'!$B$3,J985&gt;'CBSA Walk Groupings'!$B$2),'CBSA Walk Groupings'!$A$3,
IF(AND(J985&lt;='CBSA Walk Groupings'!$B$4,J985&gt;'CBSA Walk Groupings'!$B$3),'CBSA Walk Groupings'!$A$4,
IF(AND(J985&lt;='CBSA Walk Groupings'!$B$5,J985&gt;'CBSA Walk Groupings'!$B$4),'CBSA Walk Groupings'!$A$5,
IF(J985&gt;'CBSA Walk Groupings'!$B$5,'CBSA Walk Groupings'!$A$6,"")))))</f>
        <v>1</v>
      </c>
      <c r="M985" s="72">
        <v>0</v>
      </c>
      <c r="N985" s="72">
        <v>0</v>
      </c>
    </row>
    <row r="986" spans="1:14" x14ac:dyDescent="0.25">
      <c r="A986" t="str">
        <f t="shared" si="15"/>
        <v>Lakeway MPO_2017</v>
      </c>
      <c r="B986" t="s">
        <v>332</v>
      </c>
      <c r="C986" s="49" t="s">
        <v>157</v>
      </c>
      <c r="D986">
        <v>2017</v>
      </c>
      <c r="E986" s="45">
        <v>78577</v>
      </c>
      <c r="F986" s="50">
        <v>32039</v>
      </c>
      <c r="G986" s="46">
        <v>15</v>
      </c>
      <c r="H986" s="46">
        <v>302</v>
      </c>
      <c r="I986" s="47">
        <f>(G986/$F986)*100</f>
        <v>4.6817940634851278E-2</v>
      </c>
      <c r="J986" s="47">
        <f>(H986/$F986)*100</f>
        <v>0.94260120478167242</v>
      </c>
      <c r="K986" s="48">
        <f>IF(I986&lt;='CBSA Bike Groupings'!$B$2,'CBSA Bike Groupings'!$A$2,
IF(AND(I986&lt;='CBSA Bike Groupings'!$B$3,I986&gt;'CBSA Bike Groupings'!$B$2),'CBSA Bike Groupings'!$A$3,
IF(AND(I986&lt;='CBSA Bike Groupings'!$B$4,I986&gt;'CBSA Bike Groupings'!$B$3),'CBSA Bike Groupings'!$A$4,
IF(AND(I986&lt;='CBSA Bike Groupings'!$B$5,I986&gt;'CBSA Bike Groupings'!$B$4),'CBSA Bike Groupings'!$A$5,
IF(I986&gt;'CBSA Bike Groupings'!$B$5,'CBSA Bike Groupings'!$A$6,"")))))</f>
        <v>1</v>
      </c>
      <c r="L986" s="48">
        <f>IF(J986&lt;='CBSA Walk Groupings'!$B$2,'CBSA Walk Groupings'!$A$2,
IF(AND(J986&lt;='CBSA Walk Groupings'!$B$3,J986&gt;'CBSA Walk Groupings'!$B$2),'CBSA Walk Groupings'!$A$3,
IF(AND(J986&lt;='CBSA Walk Groupings'!$B$4,J986&gt;'CBSA Walk Groupings'!$B$3),'CBSA Walk Groupings'!$A$4,
IF(AND(J986&lt;='CBSA Walk Groupings'!$B$5,J986&gt;'CBSA Walk Groupings'!$B$4),'CBSA Walk Groupings'!$A$5,
IF(J986&gt;'CBSA Walk Groupings'!$B$5,'CBSA Walk Groupings'!$A$6,"")))))</f>
        <v>1</v>
      </c>
      <c r="M986" s="72">
        <v>0</v>
      </c>
      <c r="N986" s="72">
        <v>2</v>
      </c>
    </row>
    <row r="987" spans="1:14" x14ac:dyDescent="0.25">
      <c r="A987" t="str">
        <f t="shared" si="15"/>
        <v>Lancaster County Transportation Coordinating Committee_2013</v>
      </c>
      <c r="B987" t="s">
        <v>333</v>
      </c>
      <c r="C987" s="49" t="s">
        <v>95</v>
      </c>
      <c r="D987">
        <v>2013</v>
      </c>
      <c r="E987" s="45">
        <v>523360.65358906577</v>
      </c>
      <c r="F987" s="50">
        <v>247805.65512008732</v>
      </c>
      <c r="G987" s="46">
        <v>1496.1674276093768</v>
      </c>
      <c r="H987" s="46">
        <v>9233.9542888617507</v>
      </c>
      <c r="I987" s="47">
        <v>0.60376645839027754</v>
      </c>
      <c r="J987" s="47">
        <v>3.7262887662458515</v>
      </c>
      <c r="K987" s="48">
        <f>IF(I987&lt;='CBSA Bike Groupings'!$B$2,'CBSA Bike Groupings'!$A$2,
IF(AND(I987&lt;='CBSA Bike Groupings'!$B$3,I987&gt;'CBSA Bike Groupings'!$B$2),'CBSA Bike Groupings'!$A$3,
IF(AND(I987&lt;='CBSA Bike Groupings'!$B$4,I987&gt;'CBSA Bike Groupings'!$B$3),'CBSA Bike Groupings'!$A$4,
IF(AND(I987&lt;='CBSA Bike Groupings'!$B$5,I987&gt;'CBSA Bike Groupings'!$B$4),'CBSA Bike Groupings'!$A$5,
IF(I987&gt;'CBSA Bike Groupings'!$B$5,'CBSA Bike Groupings'!$A$6,"")))))</f>
        <v>3</v>
      </c>
      <c r="L987" s="48">
        <f>IF(J987&lt;='CBSA Walk Groupings'!$B$2,'CBSA Walk Groupings'!$A$2,
IF(AND(J987&lt;='CBSA Walk Groupings'!$B$3,J987&gt;'CBSA Walk Groupings'!$B$2),'CBSA Walk Groupings'!$A$3,
IF(AND(J987&lt;='CBSA Walk Groupings'!$B$4,J987&gt;'CBSA Walk Groupings'!$B$3),'CBSA Walk Groupings'!$A$4,
IF(AND(J987&lt;='CBSA Walk Groupings'!$B$5,J987&gt;'CBSA Walk Groupings'!$B$4),'CBSA Walk Groupings'!$A$5,
IF(J987&gt;'CBSA Walk Groupings'!$B$5,'CBSA Walk Groupings'!$A$6,"")))))</f>
        <v>5</v>
      </c>
      <c r="M987" s="72">
        <v>0</v>
      </c>
      <c r="N987" s="72">
        <v>3</v>
      </c>
    </row>
    <row r="988" spans="1:14" x14ac:dyDescent="0.25">
      <c r="A988" t="str">
        <f t="shared" si="15"/>
        <v>Lancaster County Transportation Coordinating Committee_2014</v>
      </c>
      <c r="B988" t="s">
        <v>333</v>
      </c>
      <c r="C988" s="49" t="s">
        <v>95</v>
      </c>
      <c r="D988">
        <v>2014</v>
      </c>
      <c r="E988" s="45">
        <v>526894.70011338044</v>
      </c>
      <c r="F988" s="50">
        <v>251442.37545133877</v>
      </c>
      <c r="G988" s="46">
        <v>1771.1171241188736</v>
      </c>
      <c r="H988" s="46">
        <v>8699.1430408417818</v>
      </c>
      <c r="I988" s="47">
        <v>0.70438291116989349</v>
      </c>
      <c r="J988" s="47">
        <v>3.4596964911848409</v>
      </c>
      <c r="K988" s="48">
        <f>IF(I988&lt;='CBSA Bike Groupings'!$B$2,'CBSA Bike Groupings'!$A$2,
IF(AND(I988&lt;='CBSA Bike Groupings'!$B$3,I988&gt;'CBSA Bike Groupings'!$B$2),'CBSA Bike Groupings'!$A$3,
IF(AND(I988&lt;='CBSA Bike Groupings'!$B$4,I988&gt;'CBSA Bike Groupings'!$B$3),'CBSA Bike Groupings'!$A$4,
IF(AND(I988&lt;='CBSA Bike Groupings'!$B$5,I988&gt;'CBSA Bike Groupings'!$B$4),'CBSA Bike Groupings'!$A$5,
IF(I988&gt;'CBSA Bike Groupings'!$B$5,'CBSA Bike Groupings'!$A$6,"")))))</f>
        <v>4</v>
      </c>
      <c r="L988" s="48">
        <f>IF(J988&lt;='CBSA Walk Groupings'!$B$2,'CBSA Walk Groupings'!$A$2,
IF(AND(J988&lt;='CBSA Walk Groupings'!$B$3,J988&gt;'CBSA Walk Groupings'!$B$2),'CBSA Walk Groupings'!$A$3,
IF(AND(J988&lt;='CBSA Walk Groupings'!$B$4,J988&gt;'CBSA Walk Groupings'!$B$3),'CBSA Walk Groupings'!$A$4,
IF(AND(J988&lt;='CBSA Walk Groupings'!$B$5,J988&gt;'CBSA Walk Groupings'!$B$4),'CBSA Walk Groupings'!$A$5,
IF(J988&gt;'CBSA Walk Groupings'!$B$5,'CBSA Walk Groupings'!$A$6,"")))))</f>
        <v>5</v>
      </c>
      <c r="M988" s="72">
        <v>3</v>
      </c>
      <c r="N988" s="72">
        <v>9</v>
      </c>
    </row>
    <row r="989" spans="1:14" x14ac:dyDescent="0.25">
      <c r="A989" t="str">
        <f t="shared" si="15"/>
        <v>Lancaster County Transportation Coordinating Committee_2015</v>
      </c>
      <c r="B989" t="s">
        <v>333</v>
      </c>
      <c r="C989" s="49" t="s">
        <v>95</v>
      </c>
      <c r="D989">
        <v>2015</v>
      </c>
      <c r="E989" s="45">
        <v>530272.27580547309</v>
      </c>
      <c r="F989" s="50">
        <v>254931.41431373297</v>
      </c>
      <c r="G989" s="46">
        <v>1734.5257475864462</v>
      </c>
      <c r="H989" s="46">
        <v>9170.4578071317883</v>
      </c>
      <c r="I989" s="47">
        <v>0.68038917536143306</v>
      </c>
      <c r="J989" s="47">
        <v>3.5972254858501298</v>
      </c>
      <c r="K989" s="48">
        <f>IF(I989&lt;='CBSA Bike Groupings'!$B$2,'CBSA Bike Groupings'!$A$2,
IF(AND(I989&lt;='CBSA Bike Groupings'!$B$3,I989&gt;'CBSA Bike Groupings'!$B$2),'CBSA Bike Groupings'!$A$3,
IF(AND(I989&lt;='CBSA Bike Groupings'!$B$4,I989&gt;'CBSA Bike Groupings'!$B$3),'CBSA Bike Groupings'!$A$4,
IF(AND(I989&lt;='CBSA Bike Groupings'!$B$5,I989&gt;'CBSA Bike Groupings'!$B$4),'CBSA Bike Groupings'!$A$5,
IF(I989&gt;'CBSA Bike Groupings'!$B$5,'CBSA Bike Groupings'!$A$6,"")))))</f>
        <v>4</v>
      </c>
      <c r="L989" s="48">
        <f>IF(J989&lt;='CBSA Walk Groupings'!$B$2,'CBSA Walk Groupings'!$A$2,
IF(AND(J989&lt;='CBSA Walk Groupings'!$B$3,J989&gt;'CBSA Walk Groupings'!$B$2),'CBSA Walk Groupings'!$A$3,
IF(AND(J989&lt;='CBSA Walk Groupings'!$B$4,J989&gt;'CBSA Walk Groupings'!$B$3),'CBSA Walk Groupings'!$A$4,
IF(AND(J989&lt;='CBSA Walk Groupings'!$B$5,J989&gt;'CBSA Walk Groupings'!$B$4),'CBSA Walk Groupings'!$A$5,
IF(J989&gt;'CBSA Walk Groupings'!$B$5,'CBSA Walk Groupings'!$A$6,"")))))</f>
        <v>5</v>
      </c>
      <c r="M989" s="72">
        <v>0</v>
      </c>
      <c r="N989" s="72">
        <v>7</v>
      </c>
    </row>
    <row r="990" spans="1:14" x14ac:dyDescent="0.25">
      <c r="A990" t="str">
        <f t="shared" si="15"/>
        <v>Lancaster County Transportation Coordinating Committee_2016</v>
      </c>
      <c r="B990" t="s">
        <v>333</v>
      </c>
      <c r="C990" s="49" t="s">
        <v>95</v>
      </c>
      <c r="D990">
        <v>2016</v>
      </c>
      <c r="E990" s="45">
        <v>533167.5387750779</v>
      </c>
      <c r="F990" s="50">
        <v>257823.08879761348</v>
      </c>
      <c r="G990" s="46">
        <v>1746.3054154728186</v>
      </c>
      <c r="H990" s="46">
        <v>9606.7328836724973</v>
      </c>
      <c r="I990" s="47">
        <v>0.67732700884816299</v>
      </c>
      <c r="J990" s="47">
        <v>3.7260948693441533</v>
      </c>
      <c r="K990" s="48">
        <f>IF(I990&lt;='CBSA Bike Groupings'!$B$2,'CBSA Bike Groupings'!$A$2,
IF(AND(I990&lt;='CBSA Bike Groupings'!$B$3,I990&gt;'CBSA Bike Groupings'!$B$2),'CBSA Bike Groupings'!$A$3,
IF(AND(I990&lt;='CBSA Bike Groupings'!$B$4,I990&gt;'CBSA Bike Groupings'!$B$3),'CBSA Bike Groupings'!$A$4,
IF(AND(I990&lt;='CBSA Bike Groupings'!$B$5,I990&gt;'CBSA Bike Groupings'!$B$4),'CBSA Bike Groupings'!$A$5,
IF(I990&gt;'CBSA Bike Groupings'!$B$5,'CBSA Bike Groupings'!$A$6,"")))))</f>
        <v>4</v>
      </c>
      <c r="L990" s="48">
        <f>IF(J990&lt;='CBSA Walk Groupings'!$B$2,'CBSA Walk Groupings'!$A$2,
IF(AND(J990&lt;='CBSA Walk Groupings'!$B$3,J990&gt;'CBSA Walk Groupings'!$B$2),'CBSA Walk Groupings'!$A$3,
IF(AND(J990&lt;='CBSA Walk Groupings'!$B$4,J990&gt;'CBSA Walk Groupings'!$B$3),'CBSA Walk Groupings'!$A$4,
IF(AND(J990&lt;='CBSA Walk Groupings'!$B$5,J990&gt;'CBSA Walk Groupings'!$B$4),'CBSA Walk Groupings'!$A$5,
IF(J990&gt;'CBSA Walk Groupings'!$B$5,'CBSA Walk Groupings'!$A$6,"")))))</f>
        <v>5</v>
      </c>
      <c r="M990" s="72">
        <v>1</v>
      </c>
      <c r="N990" s="72">
        <v>8</v>
      </c>
    </row>
    <row r="991" spans="1:14" x14ac:dyDescent="0.25">
      <c r="A991" t="str">
        <f t="shared" si="15"/>
        <v>Lancaster County Transportation Coordinating Committee_2017</v>
      </c>
      <c r="B991" t="s">
        <v>333</v>
      </c>
      <c r="C991" s="49" t="s">
        <v>95</v>
      </c>
      <c r="D991">
        <v>2017</v>
      </c>
      <c r="E991" s="45">
        <v>536550</v>
      </c>
      <c r="F991" s="50">
        <v>262933</v>
      </c>
      <c r="G991" s="46">
        <v>1815</v>
      </c>
      <c r="H991" s="46">
        <v>9983</v>
      </c>
      <c r="I991" s="47">
        <f>(G991/$F991)*100</f>
        <v>0.69028992176714221</v>
      </c>
      <c r="J991" s="47">
        <f>(H991/$F991)*100</f>
        <v>3.7967847322321653</v>
      </c>
      <c r="K991" s="48">
        <f>IF(I991&lt;='CBSA Bike Groupings'!$B$2,'CBSA Bike Groupings'!$A$2,
IF(AND(I991&lt;='CBSA Bike Groupings'!$B$3,I991&gt;'CBSA Bike Groupings'!$B$2),'CBSA Bike Groupings'!$A$3,
IF(AND(I991&lt;='CBSA Bike Groupings'!$B$4,I991&gt;'CBSA Bike Groupings'!$B$3),'CBSA Bike Groupings'!$A$4,
IF(AND(I991&lt;='CBSA Bike Groupings'!$B$5,I991&gt;'CBSA Bike Groupings'!$B$4),'CBSA Bike Groupings'!$A$5,
IF(I991&gt;'CBSA Bike Groupings'!$B$5,'CBSA Bike Groupings'!$A$6,"")))))</f>
        <v>4</v>
      </c>
      <c r="L991" s="48">
        <f>IF(J991&lt;='CBSA Walk Groupings'!$B$2,'CBSA Walk Groupings'!$A$2,
IF(AND(J991&lt;='CBSA Walk Groupings'!$B$3,J991&gt;'CBSA Walk Groupings'!$B$2),'CBSA Walk Groupings'!$A$3,
IF(AND(J991&lt;='CBSA Walk Groupings'!$B$4,J991&gt;'CBSA Walk Groupings'!$B$3),'CBSA Walk Groupings'!$A$4,
IF(AND(J991&lt;='CBSA Walk Groupings'!$B$5,J991&gt;'CBSA Walk Groupings'!$B$4),'CBSA Walk Groupings'!$A$5,
IF(J991&gt;'CBSA Walk Groupings'!$B$5,'CBSA Walk Groupings'!$A$6,"")))))</f>
        <v>5</v>
      </c>
      <c r="M991" s="72">
        <v>0</v>
      </c>
      <c r="N991" s="72">
        <v>4</v>
      </c>
    </row>
    <row r="992" spans="1:14" x14ac:dyDescent="0.25">
      <c r="A992" t="str">
        <f t="shared" si="15"/>
        <v>Laredo Urban Transportation Study_2013</v>
      </c>
      <c r="B992" t="s">
        <v>334</v>
      </c>
      <c r="C992" s="49" t="s">
        <v>93</v>
      </c>
      <c r="D992">
        <v>2013</v>
      </c>
      <c r="E992" s="45">
        <v>244284.56737733973</v>
      </c>
      <c r="F992" s="50">
        <v>90714.495468863752</v>
      </c>
      <c r="G992" s="46">
        <v>53.978908283433995</v>
      </c>
      <c r="H992" s="46">
        <v>1297.5808714302764</v>
      </c>
      <c r="I992" s="47">
        <v>5.9504170755115271E-2</v>
      </c>
      <c r="J992" s="47">
        <v>1.4304008027864186</v>
      </c>
      <c r="K992" s="48">
        <f>IF(I992&lt;='CBSA Bike Groupings'!$B$2,'CBSA Bike Groupings'!$A$2,
IF(AND(I992&lt;='CBSA Bike Groupings'!$B$3,I992&gt;'CBSA Bike Groupings'!$B$2),'CBSA Bike Groupings'!$A$3,
IF(AND(I992&lt;='CBSA Bike Groupings'!$B$4,I992&gt;'CBSA Bike Groupings'!$B$3),'CBSA Bike Groupings'!$A$4,
IF(AND(I992&lt;='CBSA Bike Groupings'!$B$5,I992&gt;'CBSA Bike Groupings'!$B$4),'CBSA Bike Groupings'!$A$5,
IF(I992&gt;'CBSA Bike Groupings'!$B$5,'CBSA Bike Groupings'!$A$6,"")))))</f>
        <v>1</v>
      </c>
      <c r="L992" s="48">
        <f>IF(J992&lt;='CBSA Walk Groupings'!$B$2,'CBSA Walk Groupings'!$A$2,
IF(AND(J992&lt;='CBSA Walk Groupings'!$B$3,J992&gt;'CBSA Walk Groupings'!$B$2),'CBSA Walk Groupings'!$A$3,
IF(AND(J992&lt;='CBSA Walk Groupings'!$B$4,J992&gt;'CBSA Walk Groupings'!$B$3),'CBSA Walk Groupings'!$A$4,
IF(AND(J992&lt;='CBSA Walk Groupings'!$B$5,J992&gt;'CBSA Walk Groupings'!$B$4),'CBSA Walk Groupings'!$A$5,
IF(J992&gt;'CBSA Walk Groupings'!$B$5,'CBSA Walk Groupings'!$A$6,"")))))</f>
        <v>2</v>
      </c>
      <c r="M992" s="72">
        <v>1</v>
      </c>
      <c r="N992" s="72">
        <v>4</v>
      </c>
    </row>
    <row r="993" spans="1:14" x14ac:dyDescent="0.25">
      <c r="A993" t="str">
        <f t="shared" si="15"/>
        <v>Laredo Urban Transportation Study_2014</v>
      </c>
      <c r="B993" t="s">
        <v>334</v>
      </c>
      <c r="C993" s="49" t="s">
        <v>93</v>
      </c>
      <c r="D993">
        <v>2014</v>
      </c>
      <c r="E993" s="45">
        <v>248724.9046678225</v>
      </c>
      <c r="F993" s="50">
        <v>91889.157054771436</v>
      </c>
      <c r="G993" s="46">
        <v>28.983263836482998</v>
      </c>
      <c r="H993" s="46">
        <v>1328.275945368935</v>
      </c>
      <c r="I993" s="47">
        <v>3.154154936823203E-2</v>
      </c>
      <c r="J993" s="47">
        <v>1.4455197848612358</v>
      </c>
      <c r="K993" s="48">
        <f>IF(I993&lt;='CBSA Bike Groupings'!$B$2,'CBSA Bike Groupings'!$A$2,
IF(AND(I993&lt;='CBSA Bike Groupings'!$B$3,I993&gt;'CBSA Bike Groupings'!$B$2),'CBSA Bike Groupings'!$A$3,
IF(AND(I993&lt;='CBSA Bike Groupings'!$B$4,I993&gt;'CBSA Bike Groupings'!$B$3),'CBSA Bike Groupings'!$A$4,
IF(AND(I993&lt;='CBSA Bike Groupings'!$B$5,I993&gt;'CBSA Bike Groupings'!$B$4),'CBSA Bike Groupings'!$A$5,
IF(I993&gt;'CBSA Bike Groupings'!$B$5,'CBSA Bike Groupings'!$A$6,"")))))</f>
        <v>1</v>
      </c>
      <c r="L993" s="48">
        <f>IF(J993&lt;='CBSA Walk Groupings'!$B$2,'CBSA Walk Groupings'!$A$2,
IF(AND(J993&lt;='CBSA Walk Groupings'!$B$3,J993&gt;'CBSA Walk Groupings'!$B$2),'CBSA Walk Groupings'!$A$3,
IF(AND(J993&lt;='CBSA Walk Groupings'!$B$4,J993&gt;'CBSA Walk Groupings'!$B$3),'CBSA Walk Groupings'!$A$4,
IF(AND(J993&lt;='CBSA Walk Groupings'!$B$5,J993&gt;'CBSA Walk Groupings'!$B$4),'CBSA Walk Groupings'!$A$5,
IF(J993&gt;'CBSA Walk Groupings'!$B$5,'CBSA Walk Groupings'!$A$6,"")))))</f>
        <v>2</v>
      </c>
      <c r="M993" s="72">
        <v>0</v>
      </c>
      <c r="N993" s="72">
        <v>3</v>
      </c>
    </row>
    <row r="994" spans="1:14" x14ac:dyDescent="0.25">
      <c r="A994" t="str">
        <f t="shared" si="15"/>
        <v>Laredo Urban Transportation Study_2015</v>
      </c>
      <c r="B994" t="s">
        <v>334</v>
      </c>
      <c r="C994" s="49" t="s">
        <v>93</v>
      </c>
      <c r="D994">
        <v>2015</v>
      </c>
      <c r="E994" s="45">
        <v>252589.42838816327</v>
      </c>
      <c r="F994" s="50">
        <v>93749.717075966648</v>
      </c>
      <c r="G994" s="46">
        <v>34.980361849120996</v>
      </c>
      <c r="H994" s="46">
        <v>1332.7551083968347</v>
      </c>
      <c r="I994" s="47">
        <v>3.7312498576156705E-2</v>
      </c>
      <c r="J994" s="47">
        <v>1.4216097391706104</v>
      </c>
      <c r="K994" s="48">
        <f>IF(I994&lt;='CBSA Bike Groupings'!$B$2,'CBSA Bike Groupings'!$A$2,
IF(AND(I994&lt;='CBSA Bike Groupings'!$B$3,I994&gt;'CBSA Bike Groupings'!$B$2),'CBSA Bike Groupings'!$A$3,
IF(AND(I994&lt;='CBSA Bike Groupings'!$B$4,I994&gt;'CBSA Bike Groupings'!$B$3),'CBSA Bike Groupings'!$A$4,
IF(AND(I994&lt;='CBSA Bike Groupings'!$B$5,I994&gt;'CBSA Bike Groupings'!$B$4),'CBSA Bike Groupings'!$A$5,
IF(I994&gt;'CBSA Bike Groupings'!$B$5,'CBSA Bike Groupings'!$A$6,"")))))</f>
        <v>1</v>
      </c>
      <c r="L994" s="48">
        <f>IF(J994&lt;='CBSA Walk Groupings'!$B$2,'CBSA Walk Groupings'!$A$2,
IF(AND(J994&lt;='CBSA Walk Groupings'!$B$3,J994&gt;'CBSA Walk Groupings'!$B$2),'CBSA Walk Groupings'!$A$3,
IF(AND(J994&lt;='CBSA Walk Groupings'!$B$4,J994&gt;'CBSA Walk Groupings'!$B$3),'CBSA Walk Groupings'!$A$4,
IF(AND(J994&lt;='CBSA Walk Groupings'!$B$5,J994&gt;'CBSA Walk Groupings'!$B$4),'CBSA Walk Groupings'!$A$5,
IF(J994&gt;'CBSA Walk Groupings'!$B$5,'CBSA Walk Groupings'!$A$6,"")))))</f>
        <v>2</v>
      </c>
      <c r="M994" s="72">
        <v>0</v>
      </c>
      <c r="N994" s="72">
        <v>5</v>
      </c>
    </row>
    <row r="995" spans="1:14" x14ac:dyDescent="0.25">
      <c r="A995" t="str">
        <f t="shared" si="15"/>
        <v>Laredo Urban Transportation Study_2016</v>
      </c>
      <c r="B995" t="s">
        <v>334</v>
      </c>
      <c r="C995" s="49" t="s">
        <v>93</v>
      </c>
      <c r="D995">
        <v>2016</v>
      </c>
      <c r="E995" s="45">
        <v>255259.63799989407</v>
      </c>
      <c r="F995" s="50">
        <v>94665.900767855594</v>
      </c>
      <c r="G995" s="46">
        <v>55.880233012161</v>
      </c>
      <c r="H995" s="46">
        <v>1433.5401653528677</v>
      </c>
      <c r="I995" s="47">
        <v>5.9028892725790753E-2</v>
      </c>
      <c r="J995" s="47">
        <v>1.5143152431077225</v>
      </c>
      <c r="K995" s="48">
        <f>IF(I995&lt;='CBSA Bike Groupings'!$B$2,'CBSA Bike Groupings'!$A$2,
IF(AND(I995&lt;='CBSA Bike Groupings'!$B$3,I995&gt;'CBSA Bike Groupings'!$B$2),'CBSA Bike Groupings'!$A$3,
IF(AND(I995&lt;='CBSA Bike Groupings'!$B$4,I995&gt;'CBSA Bike Groupings'!$B$3),'CBSA Bike Groupings'!$A$4,
IF(AND(I995&lt;='CBSA Bike Groupings'!$B$5,I995&gt;'CBSA Bike Groupings'!$B$4),'CBSA Bike Groupings'!$A$5,
IF(I995&gt;'CBSA Bike Groupings'!$B$5,'CBSA Bike Groupings'!$A$6,"")))))</f>
        <v>1</v>
      </c>
      <c r="L995" s="48">
        <f>IF(J995&lt;='CBSA Walk Groupings'!$B$2,'CBSA Walk Groupings'!$A$2,
IF(AND(J995&lt;='CBSA Walk Groupings'!$B$3,J995&gt;'CBSA Walk Groupings'!$B$2),'CBSA Walk Groupings'!$A$3,
IF(AND(J995&lt;='CBSA Walk Groupings'!$B$4,J995&gt;'CBSA Walk Groupings'!$B$3),'CBSA Walk Groupings'!$A$4,
IF(AND(J995&lt;='CBSA Walk Groupings'!$B$5,J995&gt;'CBSA Walk Groupings'!$B$4),'CBSA Walk Groupings'!$A$5,
IF(J995&gt;'CBSA Walk Groupings'!$B$5,'CBSA Walk Groupings'!$A$6,"")))))</f>
        <v>2</v>
      </c>
      <c r="M995" s="72">
        <v>0</v>
      </c>
      <c r="N995" s="72">
        <v>6</v>
      </c>
    </row>
    <row r="996" spans="1:14" x14ac:dyDescent="0.25">
      <c r="A996" t="str">
        <f t="shared" si="15"/>
        <v>Laredo Urban Transportation Study_2017</v>
      </c>
      <c r="B996" t="s">
        <v>334</v>
      </c>
      <c r="C996" s="49" t="s">
        <v>93</v>
      </c>
      <c r="D996">
        <v>2017</v>
      </c>
      <c r="E996" s="45">
        <v>258943</v>
      </c>
      <c r="F996" s="50">
        <v>97853</v>
      </c>
      <c r="G996" s="46">
        <v>61</v>
      </c>
      <c r="H996" s="46">
        <v>1494</v>
      </c>
      <c r="I996" s="47">
        <f>(G996/$F996)*100</f>
        <v>6.2338405567534977E-2</v>
      </c>
      <c r="J996" s="47">
        <f>(H996/$F996)*100</f>
        <v>1.5267799658671681</v>
      </c>
      <c r="K996" s="48">
        <f>IF(I996&lt;='CBSA Bike Groupings'!$B$2,'CBSA Bike Groupings'!$A$2,
IF(AND(I996&lt;='CBSA Bike Groupings'!$B$3,I996&gt;'CBSA Bike Groupings'!$B$2),'CBSA Bike Groupings'!$A$3,
IF(AND(I996&lt;='CBSA Bike Groupings'!$B$4,I996&gt;'CBSA Bike Groupings'!$B$3),'CBSA Bike Groupings'!$A$4,
IF(AND(I996&lt;='CBSA Bike Groupings'!$B$5,I996&gt;'CBSA Bike Groupings'!$B$4),'CBSA Bike Groupings'!$A$5,
IF(I996&gt;'CBSA Bike Groupings'!$B$5,'CBSA Bike Groupings'!$A$6,"")))))</f>
        <v>1</v>
      </c>
      <c r="L996" s="48">
        <f>IF(J996&lt;='CBSA Walk Groupings'!$B$2,'CBSA Walk Groupings'!$A$2,
IF(AND(J996&lt;='CBSA Walk Groupings'!$B$3,J996&gt;'CBSA Walk Groupings'!$B$2),'CBSA Walk Groupings'!$A$3,
IF(AND(J996&lt;='CBSA Walk Groupings'!$B$4,J996&gt;'CBSA Walk Groupings'!$B$3),'CBSA Walk Groupings'!$A$4,
IF(AND(J996&lt;='CBSA Walk Groupings'!$B$5,J996&gt;'CBSA Walk Groupings'!$B$4),'CBSA Walk Groupings'!$A$5,
IF(J996&gt;'CBSA Walk Groupings'!$B$5,'CBSA Walk Groupings'!$A$6,"")))))</f>
        <v>2</v>
      </c>
      <c r="M996" s="72">
        <v>0</v>
      </c>
      <c r="N996" s="72">
        <v>4</v>
      </c>
    </row>
    <row r="997" spans="1:14" x14ac:dyDescent="0.25">
      <c r="A997" t="str">
        <f t="shared" si="15"/>
        <v>Lawrence-Douglas County Metropolitan Planning Office_2013</v>
      </c>
      <c r="B997" t="s">
        <v>335</v>
      </c>
      <c r="C997" s="49" t="s">
        <v>252</v>
      </c>
      <c r="D997">
        <v>2013</v>
      </c>
      <c r="E997" s="45">
        <v>112195.5655312062</v>
      </c>
      <c r="F997" s="50">
        <v>59493.735370447976</v>
      </c>
      <c r="G997" s="46">
        <v>804.99443596916581</v>
      </c>
      <c r="H997" s="46">
        <v>3077.9054635250127</v>
      </c>
      <c r="I997" s="47">
        <v>1.3530742874972121</v>
      </c>
      <c r="J997" s="47">
        <v>5.1734950652533493</v>
      </c>
      <c r="K997" s="48">
        <f>IF(I997&lt;='CBSA Bike Groupings'!$B$2,'CBSA Bike Groupings'!$A$2,
IF(AND(I997&lt;='CBSA Bike Groupings'!$B$3,I997&gt;'CBSA Bike Groupings'!$B$2),'CBSA Bike Groupings'!$A$3,
IF(AND(I997&lt;='CBSA Bike Groupings'!$B$4,I997&gt;'CBSA Bike Groupings'!$B$3),'CBSA Bike Groupings'!$A$4,
IF(AND(I997&lt;='CBSA Bike Groupings'!$B$5,I997&gt;'CBSA Bike Groupings'!$B$4),'CBSA Bike Groupings'!$A$5,
IF(I997&gt;'CBSA Bike Groupings'!$B$5,'CBSA Bike Groupings'!$A$6,"")))))</f>
        <v>5</v>
      </c>
      <c r="L997" s="48">
        <f>IF(J997&lt;='CBSA Walk Groupings'!$B$2,'CBSA Walk Groupings'!$A$2,
IF(AND(J997&lt;='CBSA Walk Groupings'!$B$3,J997&gt;'CBSA Walk Groupings'!$B$2),'CBSA Walk Groupings'!$A$3,
IF(AND(J997&lt;='CBSA Walk Groupings'!$B$4,J997&gt;'CBSA Walk Groupings'!$B$3),'CBSA Walk Groupings'!$A$4,
IF(AND(J997&lt;='CBSA Walk Groupings'!$B$5,J997&gt;'CBSA Walk Groupings'!$B$4),'CBSA Walk Groupings'!$A$5,
IF(J997&gt;'CBSA Walk Groupings'!$B$5,'CBSA Walk Groupings'!$A$6,"")))))</f>
        <v>5</v>
      </c>
      <c r="M997" s="72">
        <v>1</v>
      </c>
      <c r="N997" s="72">
        <v>0</v>
      </c>
    </row>
    <row r="998" spans="1:14" x14ac:dyDescent="0.25">
      <c r="A998" t="str">
        <f t="shared" si="15"/>
        <v>Lawrence-Douglas County Metropolitan Planning Office_2014</v>
      </c>
      <c r="B998" t="s">
        <v>335</v>
      </c>
      <c r="C998" s="49" t="s">
        <v>252</v>
      </c>
      <c r="D998">
        <v>2014</v>
      </c>
      <c r="E998" s="45">
        <v>113689.97884200008</v>
      </c>
      <c r="F998" s="50">
        <v>59587.705942309229</v>
      </c>
      <c r="G998" s="46">
        <v>621.00252202726915</v>
      </c>
      <c r="H998" s="46">
        <v>3166.9803648307147</v>
      </c>
      <c r="I998" s="47">
        <v>1.04216551418929</v>
      </c>
      <c r="J998" s="47">
        <v>5.3148217652427778</v>
      </c>
      <c r="K998" s="48">
        <f>IF(I998&lt;='CBSA Bike Groupings'!$B$2,'CBSA Bike Groupings'!$A$2,
IF(AND(I998&lt;='CBSA Bike Groupings'!$B$3,I998&gt;'CBSA Bike Groupings'!$B$2),'CBSA Bike Groupings'!$A$3,
IF(AND(I998&lt;='CBSA Bike Groupings'!$B$4,I998&gt;'CBSA Bike Groupings'!$B$3),'CBSA Bike Groupings'!$A$4,
IF(AND(I998&lt;='CBSA Bike Groupings'!$B$5,I998&gt;'CBSA Bike Groupings'!$B$4),'CBSA Bike Groupings'!$A$5,
IF(I998&gt;'CBSA Bike Groupings'!$B$5,'CBSA Bike Groupings'!$A$6,"")))))</f>
        <v>5</v>
      </c>
      <c r="L998" s="48">
        <f>IF(J998&lt;='CBSA Walk Groupings'!$B$2,'CBSA Walk Groupings'!$A$2,
IF(AND(J998&lt;='CBSA Walk Groupings'!$B$3,J998&gt;'CBSA Walk Groupings'!$B$2),'CBSA Walk Groupings'!$A$3,
IF(AND(J998&lt;='CBSA Walk Groupings'!$B$4,J998&gt;'CBSA Walk Groupings'!$B$3),'CBSA Walk Groupings'!$A$4,
IF(AND(J998&lt;='CBSA Walk Groupings'!$B$5,J998&gt;'CBSA Walk Groupings'!$B$4),'CBSA Walk Groupings'!$A$5,
IF(J998&gt;'CBSA Walk Groupings'!$B$5,'CBSA Walk Groupings'!$A$6,"")))))</f>
        <v>5</v>
      </c>
      <c r="M998" s="72">
        <v>1</v>
      </c>
      <c r="N998" s="72">
        <v>0</v>
      </c>
    </row>
    <row r="999" spans="1:14" x14ac:dyDescent="0.25">
      <c r="A999" t="str">
        <f t="shared" si="15"/>
        <v>Lawrence-Douglas County Metropolitan Planning Office_2015</v>
      </c>
      <c r="B999" t="s">
        <v>335</v>
      </c>
      <c r="C999" s="49" t="s">
        <v>252</v>
      </c>
      <c r="D999">
        <v>2015</v>
      </c>
      <c r="E999" s="45">
        <v>114953.45391204965</v>
      </c>
      <c r="F999" s="50">
        <v>60321.138722364252</v>
      </c>
      <c r="G999" s="46">
        <v>517.00672172014163</v>
      </c>
      <c r="H999" s="46">
        <v>3088.0082319923758</v>
      </c>
      <c r="I999" s="47">
        <v>0.85709045397788508</v>
      </c>
      <c r="J999" s="47">
        <v>5.1192804005330999</v>
      </c>
      <c r="K999" s="48">
        <f>IF(I999&lt;='CBSA Bike Groupings'!$B$2,'CBSA Bike Groupings'!$A$2,
IF(AND(I999&lt;='CBSA Bike Groupings'!$B$3,I999&gt;'CBSA Bike Groupings'!$B$2),'CBSA Bike Groupings'!$A$3,
IF(AND(I999&lt;='CBSA Bike Groupings'!$B$4,I999&gt;'CBSA Bike Groupings'!$B$3),'CBSA Bike Groupings'!$A$4,
IF(AND(I999&lt;='CBSA Bike Groupings'!$B$5,I999&gt;'CBSA Bike Groupings'!$B$4),'CBSA Bike Groupings'!$A$5,
IF(I999&gt;'CBSA Bike Groupings'!$B$5,'CBSA Bike Groupings'!$A$6,"")))))</f>
        <v>5</v>
      </c>
      <c r="L999" s="48">
        <f>IF(J999&lt;='CBSA Walk Groupings'!$B$2,'CBSA Walk Groupings'!$A$2,
IF(AND(J999&lt;='CBSA Walk Groupings'!$B$3,J999&gt;'CBSA Walk Groupings'!$B$2),'CBSA Walk Groupings'!$A$3,
IF(AND(J999&lt;='CBSA Walk Groupings'!$B$4,J999&gt;'CBSA Walk Groupings'!$B$3),'CBSA Walk Groupings'!$A$4,
IF(AND(J999&lt;='CBSA Walk Groupings'!$B$5,J999&gt;'CBSA Walk Groupings'!$B$4),'CBSA Walk Groupings'!$A$5,
IF(J999&gt;'CBSA Walk Groupings'!$B$5,'CBSA Walk Groupings'!$A$6,"")))))</f>
        <v>5</v>
      </c>
      <c r="M999" s="72">
        <v>0</v>
      </c>
      <c r="N999" s="72">
        <v>0</v>
      </c>
    </row>
    <row r="1000" spans="1:14" x14ac:dyDescent="0.25">
      <c r="A1000" t="str">
        <f t="shared" si="15"/>
        <v>Lawrence-Douglas County Metropolitan Planning Office_2016</v>
      </c>
      <c r="B1000" t="s">
        <v>335</v>
      </c>
      <c r="C1000" s="49" t="s">
        <v>252</v>
      </c>
      <c r="D1000">
        <v>2016</v>
      </c>
      <c r="E1000" s="45">
        <v>116338.2976055186</v>
      </c>
      <c r="F1000" s="50">
        <v>62109.928308327006</v>
      </c>
      <c r="G1000" s="46">
        <v>434.00755418336553</v>
      </c>
      <c r="H1000" s="46">
        <v>3172.0905606113206</v>
      </c>
      <c r="I1000" s="47">
        <v>0.69877323320815787</v>
      </c>
      <c r="J1000" s="47">
        <v>5.1072198068952561</v>
      </c>
      <c r="K1000" s="48">
        <f>IF(I1000&lt;='CBSA Bike Groupings'!$B$2,'CBSA Bike Groupings'!$A$2,
IF(AND(I1000&lt;='CBSA Bike Groupings'!$B$3,I1000&gt;'CBSA Bike Groupings'!$B$2),'CBSA Bike Groupings'!$A$3,
IF(AND(I1000&lt;='CBSA Bike Groupings'!$B$4,I1000&gt;'CBSA Bike Groupings'!$B$3),'CBSA Bike Groupings'!$A$4,
IF(AND(I1000&lt;='CBSA Bike Groupings'!$B$5,I1000&gt;'CBSA Bike Groupings'!$B$4),'CBSA Bike Groupings'!$A$5,
IF(I1000&gt;'CBSA Bike Groupings'!$B$5,'CBSA Bike Groupings'!$A$6,"")))))</f>
        <v>4</v>
      </c>
      <c r="L1000" s="48">
        <f>IF(J1000&lt;='CBSA Walk Groupings'!$B$2,'CBSA Walk Groupings'!$A$2,
IF(AND(J1000&lt;='CBSA Walk Groupings'!$B$3,J1000&gt;'CBSA Walk Groupings'!$B$2),'CBSA Walk Groupings'!$A$3,
IF(AND(J1000&lt;='CBSA Walk Groupings'!$B$4,J1000&gt;'CBSA Walk Groupings'!$B$3),'CBSA Walk Groupings'!$A$4,
IF(AND(J1000&lt;='CBSA Walk Groupings'!$B$5,J1000&gt;'CBSA Walk Groupings'!$B$4),'CBSA Walk Groupings'!$A$5,
IF(J1000&gt;'CBSA Walk Groupings'!$B$5,'CBSA Walk Groupings'!$A$6,"")))))</f>
        <v>5</v>
      </c>
      <c r="M1000" s="72">
        <v>0</v>
      </c>
      <c r="N1000" s="72">
        <v>1</v>
      </c>
    </row>
    <row r="1001" spans="1:14" x14ac:dyDescent="0.25">
      <c r="A1001" t="str">
        <f t="shared" si="15"/>
        <v>Lawrence-Douglas County Metropolitan Planning Office_2017</v>
      </c>
      <c r="B1001" t="s">
        <v>335</v>
      </c>
      <c r="C1001" s="49" t="s">
        <v>252</v>
      </c>
      <c r="D1001">
        <v>2017</v>
      </c>
      <c r="E1001" s="45">
        <v>117791</v>
      </c>
      <c r="F1001" s="50">
        <v>63140</v>
      </c>
      <c r="G1001" s="46">
        <v>522</v>
      </c>
      <c r="H1001" s="46">
        <v>3372</v>
      </c>
      <c r="I1001" s="47">
        <f>(G1001/$F1001)*100</f>
        <v>0.8267342413683878</v>
      </c>
      <c r="J1001" s="47">
        <f>(H1001/$F1001)*100</f>
        <v>5.3405131453911947</v>
      </c>
      <c r="K1001" s="48">
        <f>IF(I1001&lt;='CBSA Bike Groupings'!$B$2,'CBSA Bike Groupings'!$A$2,
IF(AND(I1001&lt;='CBSA Bike Groupings'!$B$3,I1001&gt;'CBSA Bike Groupings'!$B$2),'CBSA Bike Groupings'!$A$3,
IF(AND(I1001&lt;='CBSA Bike Groupings'!$B$4,I1001&gt;'CBSA Bike Groupings'!$B$3),'CBSA Bike Groupings'!$A$4,
IF(AND(I1001&lt;='CBSA Bike Groupings'!$B$5,I1001&gt;'CBSA Bike Groupings'!$B$4),'CBSA Bike Groupings'!$A$5,
IF(I1001&gt;'CBSA Bike Groupings'!$B$5,'CBSA Bike Groupings'!$A$6,"")))))</f>
        <v>5</v>
      </c>
      <c r="L1001" s="48">
        <f>IF(J1001&lt;='CBSA Walk Groupings'!$B$2,'CBSA Walk Groupings'!$A$2,
IF(AND(J1001&lt;='CBSA Walk Groupings'!$B$3,J1001&gt;'CBSA Walk Groupings'!$B$2),'CBSA Walk Groupings'!$A$3,
IF(AND(J1001&lt;='CBSA Walk Groupings'!$B$4,J1001&gt;'CBSA Walk Groupings'!$B$3),'CBSA Walk Groupings'!$A$4,
IF(AND(J1001&lt;='CBSA Walk Groupings'!$B$5,J1001&gt;'CBSA Walk Groupings'!$B$4),'CBSA Walk Groupings'!$A$5,
IF(J1001&gt;'CBSA Walk Groupings'!$B$5,'CBSA Walk Groupings'!$A$6,"")))))</f>
        <v>5</v>
      </c>
      <c r="M1001" s="72">
        <v>0</v>
      </c>
      <c r="N1001" s="72">
        <v>1</v>
      </c>
    </row>
    <row r="1002" spans="1:14" x14ac:dyDescent="0.25">
      <c r="A1002" t="str">
        <f t="shared" si="15"/>
        <v>Lawton MPO_2013</v>
      </c>
      <c r="B1002" t="s">
        <v>336</v>
      </c>
      <c r="C1002" s="49" t="s">
        <v>119</v>
      </c>
      <c r="D1002">
        <v>2013</v>
      </c>
      <c r="E1002" s="45">
        <v>77974.226498637392</v>
      </c>
      <c r="F1002" s="50">
        <v>34284.01477002677</v>
      </c>
      <c r="G1002" s="46">
        <v>72.991899546316006</v>
      </c>
      <c r="H1002" s="46">
        <v>729.01176448893625</v>
      </c>
      <c r="I1002" s="47">
        <v>0.21290359380585172</v>
      </c>
      <c r="J1002" s="47">
        <v>2.126389716545928</v>
      </c>
      <c r="K1002" s="48">
        <f>IF(I1002&lt;='CBSA Bike Groupings'!$B$2,'CBSA Bike Groupings'!$A$2,
IF(AND(I1002&lt;='CBSA Bike Groupings'!$B$3,I1002&gt;'CBSA Bike Groupings'!$B$2),'CBSA Bike Groupings'!$A$3,
IF(AND(I1002&lt;='CBSA Bike Groupings'!$B$4,I1002&gt;'CBSA Bike Groupings'!$B$3),'CBSA Bike Groupings'!$A$4,
IF(AND(I1002&lt;='CBSA Bike Groupings'!$B$5,I1002&gt;'CBSA Bike Groupings'!$B$4),'CBSA Bike Groupings'!$A$5,
IF(I1002&gt;'CBSA Bike Groupings'!$B$5,'CBSA Bike Groupings'!$A$6,"")))))</f>
        <v>1</v>
      </c>
      <c r="L1002" s="48">
        <f>IF(J1002&lt;='CBSA Walk Groupings'!$B$2,'CBSA Walk Groupings'!$A$2,
IF(AND(J1002&lt;='CBSA Walk Groupings'!$B$3,J1002&gt;'CBSA Walk Groupings'!$B$2),'CBSA Walk Groupings'!$A$3,
IF(AND(J1002&lt;='CBSA Walk Groupings'!$B$4,J1002&gt;'CBSA Walk Groupings'!$B$3),'CBSA Walk Groupings'!$A$4,
IF(AND(J1002&lt;='CBSA Walk Groupings'!$B$5,J1002&gt;'CBSA Walk Groupings'!$B$4),'CBSA Walk Groupings'!$A$5,
IF(J1002&gt;'CBSA Walk Groupings'!$B$5,'CBSA Walk Groupings'!$A$6,"")))))</f>
        <v>3</v>
      </c>
      <c r="M1002" s="72">
        <v>0</v>
      </c>
      <c r="N1002" s="72">
        <v>1</v>
      </c>
    </row>
    <row r="1003" spans="1:14" x14ac:dyDescent="0.25">
      <c r="A1003" t="str">
        <f t="shared" si="15"/>
        <v>Lawton MPO_2014</v>
      </c>
      <c r="B1003" t="s">
        <v>336</v>
      </c>
      <c r="C1003" s="49" t="s">
        <v>119</v>
      </c>
      <c r="D1003">
        <v>2014</v>
      </c>
      <c r="E1003" s="45">
        <v>78711.526392384447</v>
      </c>
      <c r="F1003" s="50">
        <v>34215.512165855042</v>
      </c>
      <c r="G1003" s="46">
        <v>68.989469410234008</v>
      </c>
      <c r="H1003" s="46">
        <v>734.23696825315369</v>
      </c>
      <c r="I1003" s="47">
        <v>0.20163214005336802</v>
      </c>
      <c r="J1003" s="47">
        <v>2.1459183913250803</v>
      </c>
      <c r="K1003" s="48">
        <f>IF(I1003&lt;='CBSA Bike Groupings'!$B$2,'CBSA Bike Groupings'!$A$2,
IF(AND(I1003&lt;='CBSA Bike Groupings'!$B$3,I1003&gt;'CBSA Bike Groupings'!$B$2),'CBSA Bike Groupings'!$A$3,
IF(AND(I1003&lt;='CBSA Bike Groupings'!$B$4,I1003&gt;'CBSA Bike Groupings'!$B$3),'CBSA Bike Groupings'!$A$4,
IF(AND(I1003&lt;='CBSA Bike Groupings'!$B$5,I1003&gt;'CBSA Bike Groupings'!$B$4),'CBSA Bike Groupings'!$A$5,
IF(I1003&gt;'CBSA Bike Groupings'!$B$5,'CBSA Bike Groupings'!$A$6,"")))))</f>
        <v>1</v>
      </c>
      <c r="L1003" s="48">
        <f>IF(J1003&lt;='CBSA Walk Groupings'!$B$2,'CBSA Walk Groupings'!$A$2,
IF(AND(J1003&lt;='CBSA Walk Groupings'!$B$3,J1003&gt;'CBSA Walk Groupings'!$B$2),'CBSA Walk Groupings'!$A$3,
IF(AND(J1003&lt;='CBSA Walk Groupings'!$B$4,J1003&gt;'CBSA Walk Groupings'!$B$3),'CBSA Walk Groupings'!$A$4,
IF(AND(J1003&lt;='CBSA Walk Groupings'!$B$5,J1003&gt;'CBSA Walk Groupings'!$B$4),'CBSA Walk Groupings'!$A$5,
IF(J1003&gt;'CBSA Walk Groupings'!$B$5,'CBSA Walk Groupings'!$A$6,"")))))</f>
        <v>3</v>
      </c>
      <c r="M1003" s="72">
        <v>0</v>
      </c>
      <c r="N1003" s="72">
        <v>2</v>
      </c>
    </row>
    <row r="1004" spans="1:14" x14ac:dyDescent="0.25">
      <c r="A1004" t="str">
        <f t="shared" si="15"/>
        <v>Lawton MPO_2015</v>
      </c>
      <c r="B1004" t="s">
        <v>336</v>
      </c>
      <c r="C1004" s="49" t="s">
        <v>119</v>
      </c>
      <c r="D1004">
        <v>2015</v>
      </c>
      <c r="E1004" s="45">
        <v>77728.535612593929</v>
      </c>
      <c r="F1004" s="50">
        <v>34078.160603011529</v>
      </c>
      <c r="G1004" s="46">
        <v>86.987165908180458</v>
      </c>
      <c r="H1004" s="46">
        <v>806.60142415881444</v>
      </c>
      <c r="I1004" s="47">
        <v>0.25525780842905382</v>
      </c>
      <c r="J1004" s="47">
        <v>2.3669159657858239</v>
      </c>
      <c r="K1004" s="48">
        <f>IF(I1004&lt;='CBSA Bike Groupings'!$B$2,'CBSA Bike Groupings'!$A$2,
IF(AND(I1004&lt;='CBSA Bike Groupings'!$B$3,I1004&gt;'CBSA Bike Groupings'!$B$2),'CBSA Bike Groupings'!$A$3,
IF(AND(I1004&lt;='CBSA Bike Groupings'!$B$4,I1004&gt;'CBSA Bike Groupings'!$B$3),'CBSA Bike Groupings'!$A$4,
IF(AND(I1004&lt;='CBSA Bike Groupings'!$B$5,I1004&gt;'CBSA Bike Groupings'!$B$4),'CBSA Bike Groupings'!$A$5,
IF(I1004&gt;'CBSA Bike Groupings'!$B$5,'CBSA Bike Groupings'!$A$6,"")))))</f>
        <v>2</v>
      </c>
      <c r="L1004" s="48">
        <f>IF(J1004&lt;='CBSA Walk Groupings'!$B$2,'CBSA Walk Groupings'!$A$2,
IF(AND(J1004&lt;='CBSA Walk Groupings'!$B$3,J1004&gt;'CBSA Walk Groupings'!$B$2),'CBSA Walk Groupings'!$A$3,
IF(AND(J1004&lt;='CBSA Walk Groupings'!$B$4,J1004&gt;'CBSA Walk Groupings'!$B$3),'CBSA Walk Groupings'!$A$4,
IF(AND(J1004&lt;='CBSA Walk Groupings'!$B$5,J1004&gt;'CBSA Walk Groupings'!$B$4),'CBSA Walk Groupings'!$A$5,
IF(J1004&gt;'CBSA Walk Groupings'!$B$5,'CBSA Walk Groupings'!$A$6,"")))))</f>
        <v>4</v>
      </c>
      <c r="M1004" s="72">
        <v>0</v>
      </c>
      <c r="N1004" s="72">
        <v>3</v>
      </c>
    </row>
    <row r="1005" spans="1:14" x14ac:dyDescent="0.25">
      <c r="A1005" t="str">
        <f t="shared" si="15"/>
        <v>Lawton MPO_2016</v>
      </c>
      <c r="B1005" t="s">
        <v>336</v>
      </c>
      <c r="C1005" s="49" t="s">
        <v>119</v>
      </c>
      <c r="D1005">
        <v>2016</v>
      </c>
      <c r="E1005" s="45">
        <v>77282.826524357297</v>
      </c>
      <c r="F1005" s="50">
        <v>33764.072666355409</v>
      </c>
      <c r="G1005" s="46">
        <v>87.03096767595423</v>
      </c>
      <c r="H1005" s="46">
        <v>777.25751594193548</v>
      </c>
      <c r="I1005" s="47">
        <v>0.25776205535381758</v>
      </c>
      <c r="J1005" s="47">
        <v>2.3020253617580986</v>
      </c>
      <c r="K1005" s="48">
        <f>IF(I1005&lt;='CBSA Bike Groupings'!$B$2,'CBSA Bike Groupings'!$A$2,
IF(AND(I1005&lt;='CBSA Bike Groupings'!$B$3,I1005&gt;'CBSA Bike Groupings'!$B$2),'CBSA Bike Groupings'!$A$3,
IF(AND(I1005&lt;='CBSA Bike Groupings'!$B$4,I1005&gt;'CBSA Bike Groupings'!$B$3),'CBSA Bike Groupings'!$A$4,
IF(AND(I1005&lt;='CBSA Bike Groupings'!$B$5,I1005&gt;'CBSA Bike Groupings'!$B$4),'CBSA Bike Groupings'!$A$5,
IF(I1005&gt;'CBSA Bike Groupings'!$B$5,'CBSA Bike Groupings'!$A$6,"")))))</f>
        <v>2</v>
      </c>
      <c r="L1005" s="48">
        <f>IF(J1005&lt;='CBSA Walk Groupings'!$B$2,'CBSA Walk Groupings'!$A$2,
IF(AND(J1005&lt;='CBSA Walk Groupings'!$B$3,J1005&gt;'CBSA Walk Groupings'!$B$2),'CBSA Walk Groupings'!$A$3,
IF(AND(J1005&lt;='CBSA Walk Groupings'!$B$4,J1005&gt;'CBSA Walk Groupings'!$B$3),'CBSA Walk Groupings'!$A$4,
IF(AND(J1005&lt;='CBSA Walk Groupings'!$B$5,J1005&gt;'CBSA Walk Groupings'!$B$4),'CBSA Walk Groupings'!$A$5,
IF(J1005&gt;'CBSA Walk Groupings'!$B$5,'CBSA Walk Groupings'!$A$6,"")))))</f>
        <v>3</v>
      </c>
      <c r="M1005" s="72">
        <v>0</v>
      </c>
      <c r="N1005" s="72">
        <v>3</v>
      </c>
    </row>
    <row r="1006" spans="1:14" x14ac:dyDescent="0.25">
      <c r="A1006" t="str">
        <f t="shared" si="15"/>
        <v>Lawton MPO_2017</v>
      </c>
      <c r="B1006" t="s">
        <v>336</v>
      </c>
      <c r="C1006" s="49" t="s">
        <v>119</v>
      </c>
      <c r="D1006">
        <v>2017</v>
      </c>
      <c r="E1006" s="45">
        <v>75485</v>
      </c>
      <c r="F1006" s="50">
        <v>32694</v>
      </c>
      <c r="G1006" s="46">
        <v>89</v>
      </c>
      <c r="H1006" s="46">
        <v>677</v>
      </c>
      <c r="I1006" s="47">
        <f>(G1006/$F1006)*100</f>
        <v>0.27222120266715605</v>
      </c>
      <c r="J1006" s="47">
        <f>(H1006/$F1006)*100</f>
        <v>2.0707163393894903</v>
      </c>
      <c r="K1006" s="48">
        <f>IF(I1006&lt;='CBSA Bike Groupings'!$B$2,'CBSA Bike Groupings'!$A$2,
IF(AND(I1006&lt;='CBSA Bike Groupings'!$B$3,I1006&gt;'CBSA Bike Groupings'!$B$2),'CBSA Bike Groupings'!$A$3,
IF(AND(I1006&lt;='CBSA Bike Groupings'!$B$4,I1006&gt;'CBSA Bike Groupings'!$B$3),'CBSA Bike Groupings'!$A$4,
IF(AND(I1006&lt;='CBSA Bike Groupings'!$B$5,I1006&gt;'CBSA Bike Groupings'!$B$4),'CBSA Bike Groupings'!$A$5,
IF(I1006&gt;'CBSA Bike Groupings'!$B$5,'CBSA Bike Groupings'!$A$6,"")))))</f>
        <v>2</v>
      </c>
      <c r="L1006" s="48">
        <f>IF(J1006&lt;='CBSA Walk Groupings'!$B$2,'CBSA Walk Groupings'!$A$2,
IF(AND(J1006&lt;='CBSA Walk Groupings'!$B$3,J1006&gt;'CBSA Walk Groupings'!$B$2),'CBSA Walk Groupings'!$A$3,
IF(AND(J1006&lt;='CBSA Walk Groupings'!$B$4,J1006&gt;'CBSA Walk Groupings'!$B$3),'CBSA Walk Groupings'!$A$4,
IF(AND(J1006&lt;='CBSA Walk Groupings'!$B$5,J1006&gt;'CBSA Walk Groupings'!$B$4),'CBSA Walk Groupings'!$A$5,
IF(J1006&gt;'CBSA Walk Groupings'!$B$5,'CBSA Walk Groupings'!$A$6,"")))))</f>
        <v>3</v>
      </c>
      <c r="M1006" s="72">
        <v>0</v>
      </c>
      <c r="N1006" s="72">
        <v>2</v>
      </c>
    </row>
    <row r="1007" spans="1:14" x14ac:dyDescent="0.25">
      <c r="A1007" t="str">
        <f t="shared" si="15"/>
        <v>Lebanon County MPO_2013</v>
      </c>
      <c r="B1007" t="s">
        <v>337</v>
      </c>
      <c r="C1007" s="49" t="s">
        <v>95</v>
      </c>
      <c r="D1007">
        <v>2013</v>
      </c>
      <c r="E1007" s="45">
        <v>134446.02152537208</v>
      </c>
      <c r="F1007" s="50">
        <v>63214.860355840399</v>
      </c>
      <c r="G1007" s="46">
        <v>256.05327357918276</v>
      </c>
      <c r="H1007" s="46">
        <v>2105.2018445779727</v>
      </c>
      <c r="I1007" s="47">
        <v>0.40505234392331624</v>
      </c>
      <c r="J1007" s="47">
        <v>3.3302325319199633</v>
      </c>
      <c r="K1007" s="48">
        <f>IF(I1007&lt;='CBSA Bike Groupings'!$B$2,'CBSA Bike Groupings'!$A$2,
IF(AND(I1007&lt;='CBSA Bike Groupings'!$B$3,I1007&gt;'CBSA Bike Groupings'!$B$2),'CBSA Bike Groupings'!$A$3,
IF(AND(I1007&lt;='CBSA Bike Groupings'!$B$4,I1007&gt;'CBSA Bike Groupings'!$B$3),'CBSA Bike Groupings'!$A$4,
IF(AND(I1007&lt;='CBSA Bike Groupings'!$B$5,I1007&gt;'CBSA Bike Groupings'!$B$4),'CBSA Bike Groupings'!$A$5,
IF(I1007&gt;'CBSA Bike Groupings'!$B$5,'CBSA Bike Groupings'!$A$6,"")))))</f>
        <v>3</v>
      </c>
      <c r="L1007" s="48">
        <f>IF(J1007&lt;='CBSA Walk Groupings'!$B$2,'CBSA Walk Groupings'!$A$2,
IF(AND(J1007&lt;='CBSA Walk Groupings'!$B$3,J1007&gt;'CBSA Walk Groupings'!$B$2),'CBSA Walk Groupings'!$A$3,
IF(AND(J1007&lt;='CBSA Walk Groupings'!$B$4,J1007&gt;'CBSA Walk Groupings'!$B$3),'CBSA Walk Groupings'!$A$4,
IF(AND(J1007&lt;='CBSA Walk Groupings'!$B$5,J1007&gt;'CBSA Walk Groupings'!$B$4),'CBSA Walk Groupings'!$A$5,
IF(J1007&gt;'CBSA Walk Groupings'!$B$5,'CBSA Walk Groupings'!$A$6,"")))))</f>
        <v>5</v>
      </c>
      <c r="M1007" s="72">
        <v>0</v>
      </c>
      <c r="N1007" s="72">
        <v>0</v>
      </c>
    </row>
    <row r="1008" spans="1:14" x14ac:dyDescent="0.25">
      <c r="A1008" t="str">
        <f t="shared" si="15"/>
        <v>Lebanon County MPO_2014</v>
      </c>
      <c r="B1008" t="s">
        <v>337</v>
      </c>
      <c r="C1008" s="49" t="s">
        <v>95</v>
      </c>
      <c r="D1008">
        <v>2014</v>
      </c>
      <c r="E1008" s="45">
        <v>135218.18437807061</v>
      </c>
      <c r="F1008" s="50">
        <v>63096.148800517745</v>
      </c>
      <c r="G1008" s="46">
        <v>278.93502578367116</v>
      </c>
      <c r="H1008" s="46">
        <v>2327.0353613225357</v>
      </c>
      <c r="I1008" s="47">
        <v>0.44207932034891856</v>
      </c>
      <c r="J1008" s="47">
        <v>3.6880782830020218</v>
      </c>
      <c r="K1008" s="48">
        <f>IF(I1008&lt;='CBSA Bike Groupings'!$B$2,'CBSA Bike Groupings'!$A$2,
IF(AND(I1008&lt;='CBSA Bike Groupings'!$B$3,I1008&gt;'CBSA Bike Groupings'!$B$2),'CBSA Bike Groupings'!$A$3,
IF(AND(I1008&lt;='CBSA Bike Groupings'!$B$4,I1008&gt;'CBSA Bike Groupings'!$B$3),'CBSA Bike Groupings'!$A$4,
IF(AND(I1008&lt;='CBSA Bike Groupings'!$B$5,I1008&gt;'CBSA Bike Groupings'!$B$4),'CBSA Bike Groupings'!$A$5,
IF(I1008&gt;'CBSA Bike Groupings'!$B$5,'CBSA Bike Groupings'!$A$6,"")))))</f>
        <v>3</v>
      </c>
      <c r="L1008" s="48">
        <f>IF(J1008&lt;='CBSA Walk Groupings'!$B$2,'CBSA Walk Groupings'!$A$2,
IF(AND(J1008&lt;='CBSA Walk Groupings'!$B$3,J1008&gt;'CBSA Walk Groupings'!$B$2),'CBSA Walk Groupings'!$A$3,
IF(AND(J1008&lt;='CBSA Walk Groupings'!$B$4,J1008&gt;'CBSA Walk Groupings'!$B$3),'CBSA Walk Groupings'!$A$4,
IF(AND(J1008&lt;='CBSA Walk Groupings'!$B$5,J1008&gt;'CBSA Walk Groupings'!$B$4),'CBSA Walk Groupings'!$A$5,
IF(J1008&gt;'CBSA Walk Groupings'!$B$5,'CBSA Walk Groupings'!$A$6,"")))))</f>
        <v>5</v>
      </c>
      <c r="M1008" s="72">
        <v>0</v>
      </c>
      <c r="N1008" s="72">
        <v>1</v>
      </c>
    </row>
    <row r="1009" spans="1:14" x14ac:dyDescent="0.25">
      <c r="A1009" t="str">
        <f t="shared" si="15"/>
        <v>Lebanon County MPO_2015</v>
      </c>
      <c r="B1009" t="s">
        <v>337</v>
      </c>
      <c r="C1009" s="49" t="s">
        <v>95</v>
      </c>
      <c r="D1009">
        <v>2015</v>
      </c>
      <c r="E1009" s="45">
        <v>135811.14998315083</v>
      </c>
      <c r="F1009" s="50">
        <v>63732.285251621732</v>
      </c>
      <c r="G1009" s="46">
        <v>297.95158807966311</v>
      </c>
      <c r="H1009" s="46">
        <v>2610.2639128902442</v>
      </c>
      <c r="I1009" s="47">
        <v>0.46750494965513795</v>
      </c>
      <c r="J1009" s="47">
        <v>4.0956697262378858</v>
      </c>
      <c r="K1009" s="48">
        <f>IF(I1009&lt;='CBSA Bike Groupings'!$B$2,'CBSA Bike Groupings'!$A$2,
IF(AND(I1009&lt;='CBSA Bike Groupings'!$B$3,I1009&gt;'CBSA Bike Groupings'!$B$2),'CBSA Bike Groupings'!$A$3,
IF(AND(I1009&lt;='CBSA Bike Groupings'!$B$4,I1009&gt;'CBSA Bike Groupings'!$B$3),'CBSA Bike Groupings'!$A$4,
IF(AND(I1009&lt;='CBSA Bike Groupings'!$B$5,I1009&gt;'CBSA Bike Groupings'!$B$4),'CBSA Bike Groupings'!$A$5,
IF(I1009&gt;'CBSA Bike Groupings'!$B$5,'CBSA Bike Groupings'!$A$6,"")))))</f>
        <v>3</v>
      </c>
      <c r="L1009" s="48">
        <f>IF(J1009&lt;='CBSA Walk Groupings'!$B$2,'CBSA Walk Groupings'!$A$2,
IF(AND(J1009&lt;='CBSA Walk Groupings'!$B$3,J1009&gt;'CBSA Walk Groupings'!$B$2),'CBSA Walk Groupings'!$A$3,
IF(AND(J1009&lt;='CBSA Walk Groupings'!$B$4,J1009&gt;'CBSA Walk Groupings'!$B$3),'CBSA Walk Groupings'!$A$4,
IF(AND(J1009&lt;='CBSA Walk Groupings'!$B$5,J1009&gt;'CBSA Walk Groupings'!$B$4),'CBSA Walk Groupings'!$A$5,
IF(J1009&gt;'CBSA Walk Groupings'!$B$5,'CBSA Walk Groupings'!$A$6,"")))))</f>
        <v>5</v>
      </c>
      <c r="M1009" s="72">
        <v>0</v>
      </c>
      <c r="N1009" s="72">
        <v>1</v>
      </c>
    </row>
    <row r="1010" spans="1:14" x14ac:dyDescent="0.25">
      <c r="A1010" t="str">
        <f t="shared" si="15"/>
        <v>Lebanon County MPO_2016</v>
      </c>
      <c r="B1010" t="s">
        <v>337</v>
      </c>
      <c r="C1010" s="49" t="s">
        <v>95</v>
      </c>
      <c r="D1010">
        <v>2016</v>
      </c>
      <c r="E1010" s="45">
        <v>136985.22053277929</v>
      </c>
      <c r="F1010" s="50">
        <v>64440.894091738402</v>
      </c>
      <c r="G1010" s="46">
        <v>248.00706702379065</v>
      </c>
      <c r="H1010" s="46">
        <v>2883.0770518430845</v>
      </c>
      <c r="I1010" s="47">
        <v>0.38485975484872459</v>
      </c>
      <c r="J1010" s="47">
        <v>4.4739867323049873</v>
      </c>
      <c r="K1010" s="48">
        <f>IF(I1010&lt;='CBSA Bike Groupings'!$B$2,'CBSA Bike Groupings'!$A$2,
IF(AND(I1010&lt;='CBSA Bike Groupings'!$B$3,I1010&gt;'CBSA Bike Groupings'!$B$2),'CBSA Bike Groupings'!$A$3,
IF(AND(I1010&lt;='CBSA Bike Groupings'!$B$4,I1010&gt;'CBSA Bike Groupings'!$B$3),'CBSA Bike Groupings'!$A$4,
IF(AND(I1010&lt;='CBSA Bike Groupings'!$B$5,I1010&gt;'CBSA Bike Groupings'!$B$4),'CBSA Bike Groupings'!$A$5,
IF(I1010&gt;'CBSA Bike Groupings'!$B$5,'CBSA Bike Groupings'!$A$6,"")))))</f>
        <v>3</v>
      </c>
      <c r="L1010" s="48">
        <f>IF(J1010&lt;='CBSA Walk Groupings'!$B$2,'CBSA Walk Groupings'!$A$2,
IF(AND(J1010&lt;='CBSA Walk Groupings'!$B$3,J1010&gt;'CBSA Walk Groupings'!$B$2),'CBSA Walk Groupings'!$A$3,
IF(AND(J1010&lt;='CBSA Walk Groupings'!$B$4,J1010&gt;'CBSA Walk Groupings'!$B$3),'CBSA Walk Groupings'!$A$4,
IF(AND(J1010&lt;='CBSA Walk Groupings'!$B$5,J1010&gt;'CBSA Walk Groupings'!$B$4),'CBSA Walk Groupings'!$A$5,
IF(J1010&gt;'CBSA Walk Groupings'!$B$5,'CBSA Walk Groupings'!$A$6,"")))))</f>
        <v>5</v>
      </c>
      <c r="M1010" s="72">
        <v>0</v>
      </c>
      <c r="N1010" s="72">
        <v>1</v>
      </c>
    </row>
    <row r="1011" spans="1:14" x14ac:dyDescent="0.25">
      <c r="A1011" t="str">
        <f t="shared" si="15"/>
        <v>Lebanon County MPO_2017</v>
      </c>
      <c r="B1011" t="s">
        <v>337</v>
      </c>
      <c r="C1011" s="49" t="s">
        <v>95</v>
      </c>
      <c r="D1011">
        <v>2017</v>
      </c>
      <c r="E1011" s="45">
        <v>137653</v>
      </c>
      <c r="F1011" s="50">
        <v>64791</v>
      </c>
      <c r="G1011" s="46">
        <v>227</v>
      </c>
      <c r="H1011" s="46">
        <v>2755</v>
      </c>
      <c r="I1011" s="47">
        <f>(G1011/$F1011)*100</f>
        <v>0.35035730271179638</v>
      </c>
      <c r="J1011" s="47">
        <f>(H1011/$F1011)*100</f>
        <v>4.2521337840132114</v>
      </c>
      <c r="K1011" s="48">
        <f>IF(I1011&lt;='CBSA Bike Groupings'!$B$2,'CBSA Bike Groupings'!$A$2,
IF(AND(I1011&lt;='CBSA Bike Groupings'!$B$3,I1011&gt;'CBSA Bike Groupings'!$B$2),'CBSA Bike Groupings'!$A$3,
IF(AND(I1011&lt;='CBSA Bike Groupings'!$B$4,I1011&gt;'CBSA Bike Groupings'!$B$3),'CBSA Bike Groupings'!$A$4,
IF(AND(I1011&lt;='CBSA Bike Groupings'!$B$5,I1011&gt;'CBSA Bike Groupings'!$B$4),'CBSA Bike Groupings'!$A$5,
IF(I1011&gt;'CBSA Bike Groupings'!$B$5,'CBSA Bike Groupings'!$A$6,"")))))</f>
        <v>3</v>
      </c>
      <c r="L1011" s="48">
        <f>IF(J1011&lt;='CBSA Walk Groupings'!$B$2,'CBSA Walk Groupings'!$A$2,
IF(AND(J1011&lt;='CBSA Walk Groupings'!$B$3,J1011&gt;'CBSA Walk Groupings'!$B$2),'CBSA Walk Groupings'!$A$3,
IF(AND(J1011&lt;='CBSA Walk Groupings'!$B$4,J1011&gt;'CBSA Walk Groupings'!$B$3),'CBSA Walk Groupings'!$A$4,
IF(AND(J1011&lt;='CBSA Walk Groupings'!$B$5,J1011&gt;'CBSA Walk Groupings'!$B$4),'CBSA Walk Groupings'!$A$5,
IF(J1011&gt;'CBSA Walk Groupings'!$B$5,'CBSA Walk Groupings'!$A$6,"")))))</f>
        <v>5</v>
      </c>
      <c r="M1011" s="72">
        <v>0</v>
      </c>
      <c r="N1011" s="72">
        <v>4</v>
      </c>
    </row>
    <row r="1012" spans="1:14" x14ac:dyDescent="0.25">
      <c r="A1012" t="str">
        <f t="shared" si="15"/>
        <v>Lee County MPO_2013</v>
      </c>
      <c r="B1012" t="s">
        <v>338</v>
      </c>
      <c r="C1012" s="49" t="s">
        <v>136</v>
      </c>
      <c r="D1012">
        <v>2013</v>
      </c>
      <c r="E1012" s="45">
        <v>582747.59882514447</v>
      </c>
      <c r="F1012" s="50">
        <v>224111.4558135065</v>
      </c>
      <c r="G1012" s="46">
        <v>1534.4722935608545</v>
      </c>
      <c r="H1012" s="46">
        <v>2235.2751548545816</v>
      </c>
      <c r="I1012" s="47">
        <v>0.68469159150782544</v>
      </c>
      <c r="J1012" s="47">
        <v>0.99739441999549439</v>
      </c>
      <c r="K1012" s="48">
        <f>IF(I1012&lt;='CBSA Bike Groupings'!$B$2,'CBSA Bike Groupings'!$A$2,
IF(AND(I1012&lt;='CBSA Bike Groupings'!$B$3,I1012&gt;'CBSA Bike Groupings'!$B$2),'CBSA Bike Groupings'!$A$3,
IF(AND(I1012&lt;='CBSA Bike Groupings'!$B$4,I1012&gt;'CBSA Bike Groupings'!$B$3),'CBSA Bike Groupings'!$A$4,
IF(AND(I1012&lt;='CBSA Bike Groupings'!$B$5,I1012&gt;'CBSA Bike Groupings'!$B$4),'CBSA Bike Groupings'!$A$5,
IF(I1012&gt;'CBSA Bike Groupings'!$B$5,'CBSA Bike Groupings'!$A$6,"")))))</f>
        <v>4</v>
      </c>
      <c r="L1012" s="48">
        <f>IF(J1012&lt;='CBSA Walk Groupings'!$B$2,'CBSA Walk Groupings'!$A$2,
IF(AND(J1012&lt;='CBSA Walk Groupings'!$B$3,J1012&gt;'CBSA Walk Groupings'!$B$2),'CBSA Walk Groupings'!$A$3,
IF(AND(J1012&lt;='CBSA Walk Groupings'!$B$4,J1012&gt;'CBSA Walk Groupings'!$B$3),'CBSA Walk Groupings'!$A$4,
IF(AND(J1012&lt;='CBSA Walk Groupings'!$B$5,J1012&gt;'CBSA Walk Groupings'!$B$4),'CBSA Walk Groupings'!$A$5,
IF(J1012&gt;'CBSA Walk Groupings'!$B$5,'CBSA Walk Groupings'!$A$6,"")))))</f>
        <v>1</v>
      </c>
      <c r="M1012" s="72">
        <v>3</v>
      </c>
      <c r="N1012" s="72">
        <v>24</v>
      </c>
    </row>
    <row r="1013" spans="1:14" x14ac:dyDescent="0.25">
      <c r="A1013" t="str">
        <f t="shared" si="15"/>
        <v>Lee County MPO_2014</v>
      </c>
      <c r="B1013" t="s">
        <v>338</v>
      </c>
      <c r="C1013" s="49" t="s">
        <v>136</v>
      </c>
      <c r="D1013">
        <v>2014</v>
      </c>
      <c r="E1013" s="45">
        <v>596641.36652934679</v>
      </c>
      <c r="F1013" s="50">
        <v>230354.70594210262</v>
      </c>
      <c r="G1013" s="46">
        <v>2001.3455437376635</v>
      </c>
      <c r="H1013" s="46">
        <v>1980.8314191656896</v>
      </c>
      <c r="I1013" s="47">
        <v>0.86881035729336564</v>
      </c>
      <c r="J1013" s="47">
        <v>0.85990490668054853</v>
      </c>
      <c r="K1013" s="48">
        <f>IF(I1013&lt;='CBSA Bike Groupings'!$B$2,'CBSA Bike Groupings'!$A$2,
IF(AND(I1013&lt;='CBSA Bike Groupings'!$B$3,I1013&gt;'CBSA Bike Groupings'!$B$2),'CBSA Bike Groupings'!$A$3,
IF(AND(I1013&lt;='CBSA Bike Groupings'!$B$4,I1013&gt;'CBSA Bike Groupings'!$B$3),'CBSA Bike Groupings'!$A$4,
IF(AND(I1013&lt;='CBSA Bike Groupings'!$B$5,I1013&gt;'CBSA Bike Groupings'!$B$4),'CBSA Bike Groupings'!$A$5,
IF(I1013&gt;'CBSA Bike Groupings'!$B$5,'CBSA Bike Groupings'!$A$6,"")))))</f>
        <v>5</v>
      </c>
      <c r="L1013" s="48">
        <f>IF(J1013&lt;='CBSA Walk Groupings'!$B$2,'CBSA Walk Groupings'!$A$2,
IF(AND(J1013&lt;='CBSA Walk Groupings'!$B$3,J1013&gt;'CBSA Walk Groupings'!$B$2),'CBSA Walk Groupings'!$A$3,
IF(AND(J1013&lt;='CBSA Walk Groupings'!$B$4,J1013&gt;'CBSA Walk Groupings'!$B$3),'CBSA Walk Groupings'!$A$4,
IF(AND(J1013&lt;='CBSA Walk Groupings'!$B$5,J1013&gt;'CBSA Walk Groupings'!$B$4),'CBSA Walk Groupings'!$A$5,
IF(J1013&gt;'CBSA Walk Groupings'!$B$5,'CBSA Walk Groupings'!$A$6,"")))))</f>
        <v>1</v>
      </c>
      <c r="M1013" s="72">
        <v>9</v>
      </c>
      <c r="N1013" s="72">
        <v>17</v>
      </c>
    </row>
    <row r="1014" spans="1:14" x14ac:dyDescent="0.25">
      <c r="A1014" t="str">
        <f t="shared" si="15"/>
        <v>Lee County MPO_2015</v>
      </c>
      <c r="B1014" t="s">
        <v>338</v>
      </c>
      <c r="C1014" s="49" t="s">
        <v>136</v>
      </c>
      <c r="D1014">
        <v>2015</v>
      </c>
      <c r="E1014" s="45">
        <v>612428.74363280018</v>
      </c>
      <c r="F1014" s="50">
        <v>239541.30894098675</v>
      </c>
      <c r="G1014" s="46">
        <v>1817.3056153360862</v>
      </c>
      <c r="H1014" s="46">
        <v>2337.1195221717667</v>
      </c>
      <c r="I1014" s="47">
        <v>0.75866063493198843</v>
      </c>
      <c r="J1014" s="47">
        <v>0.97566450333939603</v>
      </c>
      <c r="K1014" s="48">
        <f>IF(I1014&lt;='CBSA Bike Groupings'!$B$2,'CBSA Bike Groupings'!$A$2,
IF(AND(I1014&lt;='CBSA Bike Groupings'!$B$3,I1014&gt;'CBSA Bike Groupings'!$B$2),'CBSA Bike Groupings'!$A$3,
IF(AND(I1014&lt;='CBSA Bike Groupings'!$B$4,I1014&gt;'CBSA Bike Groupings'!$B$3),'CBSA Bike Groupings'!$A$4,
IF(AND(I1014&lt;='CBSA Bike Groupings'!$B$5,I1014&gt;'CBSA Bike Groupings'!$B$4),'CBSA Bike Groupings'!$A$5,
IF(I1014&gt;'CBSA Bike Groupings'!$B$5,'CBSA Bike Groupings'!$A$6,"")))))</f>
        <v>4</v>
      </c>
      <c r="L1014" s="48">
        <f>IF(J1014&lt;='CBSA Walk Groupings'!$B$2,'CBSA Walk Groupings'!$A$2,
IF(AND(J1014&lt;='CBSA Walk Groupings'!$B$3,J1014&gt;'CBSA Walk Groupings'!$B$2),'CBSA Walk Groupings'!$A$3,
IF(AND(J1014&lt;='CBSA Walk Groupings'!$B$4,J1014&gt;'CBSA Walk Groupings'!$B$3),'CBSA Walk Groupings'!$A$4,
IF(AND(J1014&lt;='CBSA Walk Groupings'!$B$5,J1014&gt;'CBSA Walk Groupings'!$B$4),'CBSA Walk Groupings'!$A$5,
IF(J1014&gt;'CBSA Walk Groupings'!$B$5,'CBSA Walk Groupings'!$A$6,"")))))</f>
        <v>1</v>
      </c>
      <c r="M1014" s="72">
        <v>5</v>
      </c>
      <c r="N1014" s="72">
        <v>17</v>
      </c>
    </row>
    <row r="1015" spans="1:14" x14ac:dyDescent="0.25">
      <c r="A1015" t="str">
        <f t="shared" si="15"/>
        <v>Lee County MPO_2016</v>
      </c>
      <c r="B1015" t="s">
        <v>338</v>
      </c>
      <c r="C1015" s="49" t="s">
        <v>136</v>
      </c>
      <c r="D1015">
        <v>2016</v>
      </c>
      <c r="E1015" s="45">
        <v>632207.46569729026</v>
      </c>
      <c r="F1015" s="50">
        <v>251254.19301427683</v>
      </c>
      <c r="G1015" s="46">
        <v>1847.4425358191579</v>
      </c>
      <c r="H1015" s="46">
        <v>2553.1310847453406</v>
      </c>
      <c r="I1015" s="47">
        <v>0.73528824082716182</v>
      </c>
      <c r="J1015" s="47">
        <v>1.0161546178058274</v>
      </c>
      <c r="K1015" s="48">
        <f>IF(I1015&lt;='CBSA Bike Groupings'!$B$2,'CBSA Bike Groupings'!$A$2,
IF(AND(I1015&lt;='CBSA Bike Groupings'!$B$3,I1015&gt;'CBSA Bike Groupings'!$B$2),'CBSA Bike Groupings'!$A$3,
IF(AND(I1015&lt;='CBSA Bike Groupings'!$B$4,I1015&gt;'CBSA Bike Groupings'!$B$3),'CBSA Bike Groupings'!$A$4,
IF(AND(I1015&lt;='CBSA Bike Groupings'!$B$5,I1015&gt;'CBSA Bike Groupings'!$B$4),'CBSA Bike Groupings'!$A$5,
IF(I1015&gt;'CBSA Bike Groupings'!$B$5,'CBSA Bike Groupings'!$A$6,"")))))</f>
        <v>4</v>
      </c>
      <c r="L1015" s="48">
        <f>IF(J1015&lt;='CBSA Walk Groupings'!$B$2,'CBSA Walk Groupings'!$A$2,
IF(AND(J1015&lt;='CBSA Walk Groupings'!$B$3,J1015&gt;'CBSA Walk Groupings'!$B$2),'CBSA Walk Groupings'!$A$3,
IF(AND(J1015&lt;='CBSA Walk Groupings'!$B$4,J1015&gt;'CBSA Walk Groupings'!$B$3),'CBSA Walk Groupings'!$A$4,
IF(AND(J1015&lt;='CBSA Walk Groupings'!$B$5,J1015&gt;'CBSA Walk Groupings'!$B$4),'CBSA Walk Groupings'!$A$5,
IF(J1015&gt;'CBSA Walk Groupings'!$B$5,'CBSA Walk Groupings'!$A$6,"")))))</f>
        <v>1</v>
      </c>
      <c r="M1015" s="72">
        <v>10</v>
      </c>
      <c r="N1015" s="72">
        <v>15</v>
      </c>
    </row>
    <row r="1016" spans="1:14" x14ac:dyDescent="0.25">
      <c r="A1016" t="str">
        <f t="shared" si="15"/>
        <v>Lee County MPO_2017</v>
      </c>
      <c r="B1016" t="s">
        <v>338</v>
      </c>
      <c r="C1016" s="49" t="s">
        <v>136</v>
      </c>
      <c r="D1016">
        <v>2017</v>
      </c>
      <c r="E1016" s="45">
        <v>651404</v>
      </c>
      <c r="F1016" s="50">
        <v>263643</v>
      </c>
      <c r="G1016" s="46">
        <v>1584</v>
      </c>
      <c r="H1016" s="46">
        <v>2686</v>
      </c>
      <c r="I1016" s="47">
        <f>(G1016/$F1016)*100</f>
        <v>0.60081246230698326</v>
      </c>
      <c r="J1016" s="47">
        <f>(H1016/$F1016)*100</f>
        <v>1.018801940502877</v>
      </c>
      <c r="K1016" s="48">
        <f>IF(I1016&lt;='CBSA Bike Groupings'!$B$2,'CBSA Bike Groupings'!$A$2,
IF(AND(I1016&lt;='CBSA Bike Groupings'!$B$3,I1016&gt;'CBSA Bike Groupings'!$B$2),'CBSA Bike Groupings'!$A$3,
IF(AND(I1016&lt;='CBSA Bike Groupings'!$B$4,I1016&gt;'CBSA Bike Groupings'!$B$3),'CBSA Bike Groupings'!$A$4,
IF(AND(I1016&lt;='CBSA Bike Groupings'!$B$5,I1016&gt;'CBSA Bike Groupings'!$B$4),'CBSA Bike Groupings'!$A$5,
IF(I1016&gt;'CBSA Bike Groupings'!$B$5,'CBSA Bike Groupings'!$A$6,"")))))</f>
        <v>3</v>
      </c>
      <c r="L1016" s="48">
        <f>IF(J1016&lt;='CBSA Walk Groupings'!$B$2,'CBSA Walk Groupings'!$A$2,
IF(AND(J1016&lt;='CBSA Walk Groupings'!$B$3,J1016&gt;'CBSA Walk Groupings'!$B$2),'CBSA Walk Groupings'!$A$3,
IF(AND(J1016&lt;='CBSA Walk Groupings'!$B$4,J1016&gt;'CBSA Walk Groupings'!$B$3),'CBSA Walk Groupings'!$A$4,
IF(AND(J1016&lt;='CBSA Walk Groupings'!$B$5,J1016&gt;'CBSA Walk Groupings'!$B$4),'CBSA Walk Groupings'!$A$5,
IF(J1016&gt;'CBSA Walk Groupings'!$B$5,'CBSA Walk Groupings'!$A$6,"")))))</f>
        <v>1</v>
      </c>
      <c r="M1016" s="72">
        <v>3</v>
      </c>
      <c r="N1016" s="72">
        <v>18</v>
      </c>
    </row>
    <row r="1017" spans="1:14" x14ac:dyDescent="0.25">
      <c r="A1017" t="str">
        <f t="shared" si="15"/>
        <v>Lehigh Valley Transportation Study_2013</v>
      </c>
      <c r="B1017" t="s">
        <v>339</v>
      </c>
      <c r="C1017" s="49" t="s">
        <v>95</v>
      </c>
      <c r="D1017">
        <v>2013</v>
      </c>
      <c r="E1017" s="45">
        <v>650402.06688107504</v>
      </c>
      <c r="F1017" s="50">
        <v>298440.16301681922</v>
      </c>
      <c r="G1017" s="46">
        <v>558.76402528667199</v>
      </c>
      <c r="H1017" s="46">
        <v>7430.8750190975979</v>
      </c>
      <c r="I1017" s="47">
        <v>0.18722815978866145</v>
      </c>
      <c r="J1017" s="47">
        <v>2.4899044900598097</v>
      </c>
      <c r="K1017" s="48">
        <f>IF(I1017&lt;='CBSA Bike Groupings'!$B$2,'CBSA Bike Groupings'!$A$2,
IF(AND(I1017&lt;='CBSA Bike Groupings'!$B$3,I1017&gt;'CBSA Bike Groupings'!$B$2),'CBSA Bike Groupings'!$A$3,
IF(AND(I1017&lt;='CBSA Bike Groupings'!$B$4,I1017&gt;'CBSA Bike Groupings'!$B$3),'CBSA Bike Groupings'!$A$4,
IF(AND(I1017&lt;='CBSA Bike Groupings'!$B$5,I1017&gt;'CBSA Bike Groupings'!$B$4),'CBSA Bike Groupings'!$A$5,
IF(I1017&gt;'CBSA Bike Groupings'!$B$5,'CBSA Bike Groupings'!$A$6,"")))))</f>
        <v>1</v>
      </c>
      <c r="L1017" s="48">
        <f>IF(J1017&lt;='CBSA Walk Groupings'!$B$2,'CBSA Walk Groupings'!$A$2,
IF(AND(J1017&lt;='CBSA Walk Groupings'!$B$3,J1017&gt;'CBSA Walk Groupings'!$B$2),'CBSA Walk Groupings'!$A$3,
IF(AND(J1017&lt;='CBSA Walk Groupings'!$B$4,J1017&gt;'CBSA Walk Groupings'!$B$3),'CBSA Walk Groupings'!$A$4,
IF(AND(J1017&lt;='CBSA Walk Groupings'!$B$5,J1017&gt;'CBSA Walk Groupings'!$B$4),'CBSA Walk Groupings'!$A$5,
IF(J1017&gt;'CBSA Walk Groupings'!$B$5,'CBSA Walk Groupings'!$A$6,"")))))</f>
        <v>4</v>
      </c>
      <c r="M1017" s="72">
        <v>1</v>
      </c>
      <c r="N1017" s="72">
        <v>10</v>
      </c>
    </row>
    <row r="1018" spans="1:14" x14ac:dyDescent="0.25">
      <c r="A1018" t="str">
        <f t="shared" si="15"/>
        <v>Lehigh Valley Transportation Study_2014</v>
      </c>
      <c r="B1018" t="s">
        <v>339</v>
      </c>
      <c r="C1018" s="49" t="s">
        <v>95</v>
      </c>
      <c r="D1018">
        <v>2014</v>
      </c>
      <c r="E1018" s="45">
        <v>653654.61698899919</v>
      </c>
      <c r="F1018" s="50">
        <v>302825.61822174315</v>
      </c>
      <c r="G1018" s="46">
        <v>711.74364255131547</v>
      </c>
      <c r="H1018" s="46">
        <v>7878.078657405269</v>
      </c>
      <c r="I1018" s="47">
        <v>0.23503415818345438</v>
      </c>
      <c r="J1018" s="47">
        <v>2.6015231814491235</v>
      </c>
      <c r="K1018" s="48">
        <f>IF(I1018&lt;='CBSA Bike Groupings'!$B$2,'CBSA Bike Groupings'!$A$2,
IF(AND(I1018&lt;='CBSA Bike Groupings'!$B$3,I1018&gt;'CBSA Bike Groupings'!$B$2),'CBSA Bike Groupings'!$A$3,
IF(AND(I1018&lt;='CBSA Bike Groupings'!$B$4,I1018&gt;'CBSA Bike Groupings'!$B$3),'CBSA Bike Groupings'!$A$4,
IF(AND(I1018&lt;='CBSA Bike Groupings'!$B$5,I1018&gt;'CBSA Bike Groupings'!$B$4),'CBSA Bike Groupings'!$A$5,
IF(I1018&gt;'CBSA Bike Groupings'!$B$5,'CBSA Bike Groupings'!$A$6,"")))))</f>
        <v>1</v>
      </c>
      <c r="L1018" s="48">
        <f>IF(J1018&lt;='CBSA Walk Groupings'!$B$2,'CBSA Walk Groupings'!$A$2,
IF(AND(J1018&lt;='CBSA Walk Groupings'!$B$3,J1018&gt;'CBSA Walk Groupings'!$B$2),'CBSA Walk Groupings'!$A$3,
IF(AND(J1018&lt;='CBSA Walk Groupings'!$B$4,J1018&gt;'CBSA Walk Groupings'!$B$3),'CBSA Walk Groupings'!$A$4,
IF(AND(J1018&lt;='CBSA Walk Groupings'!$B$5,J1018&gt;'CBSA Walk Groupings'!$B$4),'CBSA Walk Groupings'!$A$5,
IF(J1018&gt;'CBSA Walk Groupings'!$B$5,'CBSA Walk Groupings'!$A$6,"")))))</f>
        <v>4</v>
      </c>
      <c r="M1018" s="72">
        <v>1</v>
      </c>
      <c r="N1018" s="72">
        <v>15</v>
      </c>
    </row>
    <row r="1019" spans="1:14" x14ac:dyDescent="0.25">
      <c r="A1019" t="str">
        <f t="shared" si="15"/>
        <v>Lehigh Valley Transportation Study_2015</v>
      </c>
      <c r="B1019" t="s">
        <v>339</v>
      </c>
      <c r="C1019" s="49" t="s">
        <v>95</v>
      </c>
      <c r="D1019">
        <v>2015</v>
      </c>
      <c r="E1019" s="45">
        <v>656263.31798858964</v>
      </c>
      <c r="F1019" s="50">
        <v>308422.89694656414</v>
      </c>
      <c r="G1019" s="46">
        <v>705.93488041033834</v>
      </c>
      <c r="H1019" s="46">
        <v>7919.7057279562769</v>
      </c>
      <c r="I1019" s="47">
        <v>0.22888536726657008</v>
      </c>
      <c r="J1019" s="47">
        <v>2.567807321169286</v>
      </c>
      <c r="K1019" s="48">
        <f>IF(I1019&lt;='CBSA Bike Groupings'!$B$2,'CBSA Bike Groupings'!$A$2,
IF(AND(I1019&lt;='CBSA Bike Groupings'!$B$3,I1019&gt;'CBSA Bike Groupings'!$B$2),'CBSA Bike Groupings'!$A$3,
IF(AND(I1019&lt;='CBSA Bike Groupings'!$B$4,I1019&gt;'CBSA Bike Groupings'!$B$3),'CBSA Bike Groupings'!$A$4,
IF(AND(I1019&lt;='CBSA Bike Groupings'!$B$5,I1019&gt;'CBSA Bike Groupings'!$B$4),'CBSA Bike Groupings'!$A$5,
IF(I1019&gt;'CBSA Bike Groupings'!$B$5,'CBSA Bike Groupings'!$A$6,"")))))</f>
        <v>1</v>
      </c>
      <c r="L1019" s="48">
        <f>IF(J1019&lt;='CBSA Walk Groupings'!$B$2,'CBSA Walk Groupings'!$A$2,
IF(AND(J1019&lt;='CBSA Walk Groupings'!$B$3,J1019&gt;'CBSA Walk Groupings'!$B$2),'CBSA Walk Groupings'!$A$3,
IF(AND(J1019&lt;='CBSA Walk Groupings'!$B$4,J1019&gt;'CBSA Walk Groupings'!$B$3),'CBSA Walk Groupings'!$A$4,
IF(AND(J1019&lt;='CBSA Walk Groupings'!$B$5,J1019&gt;'CBSA Walk Groupings'!$B$4),'CBSA Walk Groupings'!$A$5,
IF(J1019&gt;'CBSA Walk Groupings'!$B$5,'CBSA Walk Groupings'!$A$6,"")))))</f>
        <v>4</v>
      </c>
      <c r="M1019" s="72">
        <v>0</v>
      </c>
      <c r="N1019" s="72">
        <v>8</v>
      </c>
    </row>
    <row r="1020" spans="1:14" x14ac:dyDescent="0.25">
      <c r="A1020" t="str">
        <f t="shared" si="15"/>
        <v>Lehigh Valley Transportation Study_2016</v>
      </c>
      <c r="B1020" t="s">
        <v>339</v>
      </c>
      <c r="C1020" s="49" t="s">
        <v>95</v>
      </c>
      <c r="D1020">
        <v>2016</v>
      </c>
      <c r="E1020" s="45">
        <v>659258.23758069682</v>
      </c>
      <c r="F1020" s="50">
        <v>312623.46565193328</v>
      </c>
      <c r="G1020" s="46">
        <v>722.0783745153135</v>
      </c>
      <c r="H1020" s="46">
        <v>8062.0750122977988</v>
      </c>
      <c r="I1020" s="47">
        <v>0.23097382437672051</v>
      </c>
      <c r="J1020" s="47">
        <v>2.578845127791495</v>
      </c>
      <c r="K1020" s="48">
        <f>IF(I1020&lt;='CBSA Bike Groupings'!$B$2,'CBSA Bike Groupings'!$A$2,
IF(AND(I1020&lt;='CBSA Bike Groupings'!$B$3,I1020&gt;'CBSA Bike Groupings'!$B$2),'CBSA Bike Groupings'!$A$3,
IF(AND(I1020&lt;='CBSA Bike Groupings'!$B$4,I1020&gt;'CBSA Bike Groupings'!$B$3),'CBSA Bike Groupings'!$A$4,
IF(AND(I1020&lt;='CBSA Bike Groupings'!$B$5,I1020&gt;'CBSA Bike Groupings'!$B$4),'CBSA Bike Groupings'!$A$5,
IF(I1020&gt;'CBSA Bike Groupings'!$B$5,'CBSA Bike Groupings'!$A$6,"")))))</f>
        <v>1</v>
      </c>
      <c r="L1020" s="48">
        <f>IF(J1020&lt;='CBSA Walk Groupings'!$B$2,'CBSA Walk Groupings'!$A$2,
IF(AND(J1020&lt;='CBSA Walk Groupings'!$B$3,J1020&gt;'CBSA Walk Groupings'!$B$2),'CBSA Walk Groupings'!$A$3,
IF(AND(J1020&lt;='CBSA Walk Groupings'!$B$4,J1020&gt;'CBSA Walk Groupings'!$B$3),'CBSA Walk Groupings'!$A$4,
IF(AND(J1020&lt;='CBSA Walk Groupings'!$B$5,J1020&gt;'CBSA Walk Groupings'!$B$4),'CBSA Walk Groupings'!$A$5,
IF(J1020&gt;'CBSA Walk Groupings'!$B$5,'CBSA Walk Groupings'!$A$6,"")))))</f>
        <v>4</v>
      </c>
      <c r="M1020" s="72">
        <v>1</v>
      </c>
      <c r="N1020" s="72">
        <v>6</v>
      </c>
    </row>
    <row r="1021" spans="1:14" x14ac:dyDescent="0.25">
      <c r="A1021" t="str">
        <f t="shared" si="15"/>
        <v>Lehigh Valley Transportation Study_2017</v>
      </c>
      <c r="B1021" t="s">
        <v>339</v>
      </c>
      <c r="C1021" s="49" t="s">
        <v>95</v>
      </c>
      <c r="D1021">
        <v>2017</v>
      </c>
      <c r="E1021" s="45">
        <v>661661</v>
      </c>
      <c r="F1021" s="50">
        <v>316503</v>
      </c>
      <c r="G1021" s="46">
        <v>689</v>
      </c>
      <c r="H1021" s="46">
        <v>7654</v>
      </c>
      <c r="I1021" s="47">
        <f>(G1021/$F1021)*100</f>
        <v>0.21769145948063684</v>
      </c>
      <c r="J1021" s="47">
        <f>(H1021/$F1021)*100</f>
        <v>2.4183025121404853</v>
      </c>
      <c r="K1021" s="48">
        <f>IF(I1021&lt;='CBSA Bike Groupings'!$B$2,'CBSA Bike Groupings'!$A$2,
IF(AND(I1021&lt;='CBSA Bike Groupings'!$B$3,I1021&gt;'CBSA Bike Groupings'!$B$2),'CBSA Bike Groupings'!$A$3,
IF(AND(I1021&lt;='CBSA Bike Groupings'!$B$4,I1021&gt;'CBSA Bike Groupings'!$B$3),'CBSA Bike Groupings'!$A$4,
IF(AND(I1021&lt;='CBSA Bike Groupings'!$B$5,I1021&gt;'CBSA Bike Groupings'!$B$4),'CBSA Bike Groupings'!$A$5,
IF(I1021&gt;'CBSA Bike Groupings'!$B$5,'CBSA Bike Groupings'!$A$6,"")))))</f>
        <v>1</v>
      </c>
      <c r="L1021" s="48">
        <f>IF(J1021&lt;='CBSA Walk Groupings'!$B$2,'CBSA Walk Groupings'!$A$2,
IF(AND(J1021&lt;='CBSA Walk Groupings'!$B$3,J1021&gt;'CBSA Walk Groupings'!$B$2),'CBSA Walk Groupings'!$A$3,
IF(AND(J1021&lt;='CBSA Walk Groupings'!$B$4,J1021&gt;'CBSA Walk Groupings'!$B$3),'CBSA Walk Groupings'!$A$4,
IF(AND(J1021&lt;='CBSA Walk Groupings'!$B$5,J1021&gt;'CBSA Walk Groupings'!$B$4),'CBSA Walk Groupings'!$A$5,
IF(J1021&gt;'CBSA Walk Groupings'!$B$5,'CBSA Walk Groupings'!$A$6,"")))))</f>
        <v>4</v>
      </c>
      <c r="M1021" s="72">
        <v>1</v>
      </c>
      <c r="N1021" s="72">
        <v>9</v>
      </c>
    </row>
    <row r="1022" spans="1:14" x14ac:dyDescent="0.25">
      <c r="A1022" t="str">
        <f t="shared" si="15"/>
        <v>Lewis-Clark Valley MPO_2013</v>
      </c>
      <c r="B1022" t="s">
        <v>340</v>
      </c>
      <c r="C1022" s="49" t="s">
        <v>131</v>
      </c>
      <c r="D1022">
        <v>2013</v>
      </c>
      <c r="E1022" s="45">
        <v>37724.589094083516</v>
      </c>
      <c r="F1022" s="50">
        <v>16965.551619012218</v>
      </c>
      <c r="G1022" s="46">
        <v>118.620078067352</v>
      </c>
      <c r="H1022" s="46">
        <v>554.62781946557402</v>
      </c>
      <c r="I1022" s="47">
        <v>0.69918197021322892</v>
      </c>
      <c r="J1022" s="47">
        <v>3.2691410920234261</v>
      </c>
      <c r="K1022" s="48">
        <f>IF(I1022&lt;='CBSA Bike Groupings'!$B$2,'CBSA Bike Groupings'!$A$2,
IF(AND(I1022&lt;='CBSA Bike Groupings'!$B$3,I1022&gt;'CBSA Bike Groupings'!$B$2),'CBSA Bike Groupings'!$A$3,
IF(AND(I1022&lt;='CBSA Bike Groupings'!$B$4,I1022&gt;'CBSA Bike Groupings'!$B$3),'CBSA Bike Groupings'!$A$4,
IF(AND(I1022&lt;='CBSA Bike Groupings'!$B$5,I1022&gt;'CBSA Bike Groupings'!$B$4),'CBSA Bike Groupings'!$A$5,
IF(I1022&gt;'CBSA Bike Groupings'!$B$5,'CBSA Bike Groupings'!$A$6,"")))))</f>
        <v>4</v>
      </c>
      <c r="L1022" s="48">
        <f>IF(J1022&lt;='CBSA Walk Groupings'!$B$2,'CBSA Walk Groupings'!$A$2,
IF(AND(J1022&lt;='CBSA Walk Groupings'!$B$3,J1022&gt;'CBSA Walk Groupings'!$B$2),'CBSA Walk Groupings'!$A$3,
IF(AND(J1022&lt;='CBSA Walk Groupings'!$B$4,J1022&gt;'CBSA Walk Groupings'!$B$3),'CBSA Walk Groupings'!$A$4,
IF(AND(J1022&lt;='CBSA Walk Groupings'!$B$5,J1022&gt;'CBSA Walk Groupings'!$B$4),'CBSA Walk Groupings'!$A$5,
IF(J1022&gt;'CBSA Walk Groupings'!$B$5,'CBSA Walk Groupings'!$A$6,"")))))</f>
        <v>5</v>
      </c>
      <c r="M1022" s="72">
        <v>0</v>
      </c>
      <c r="N1022" s="72">
        <v>1</v>
      </c>
    </row>
    <row r="1023" spans="1:14" x14ac:dyDescent="0.25">
      <c r="A1023" t="str">
        <f t="shared" si="15"/>
        <v>Lewis-Clark Valley MPO_2014</v>
      </c>
      <c r="B1023" t="s">
        <v>340</v>
      </c>
      <c r="C1023" s="49" t="s">
        <v>131</v>
      </c>
      <c r="D1023">
        <v>2014</v>
      </c>
      <c r="E1023" s="45">
        <v>37898.792088923379</v>
      </c>
      <c r="F1023" s="50">
        <v>17115.091983983162</v>
      </c>
      <c r="G1023" s="46">
        <v>131.46505855048801</v>
      </c>
      <c r="H1023" s="46">
        <v>488.9152267760345</v>
      </c>
      <c r="I1023" s="47">
        <v>0.76812358749527676</v>
      </c>
      <c r="J1023" s="47">
        <v>2.8566321889100954</v>
      </c>
      <c r="K1023" s="48">
        <f>IF(I1023&lt;='CBSA Bike Groupings'!$B$2,'CBSA Bike Groupings'!$A$2,
IF(AND(I1023&lt;='CBSA Bike Groupings'!$B$3,I1023&gt;'CBSA Bike Groupings'!$B$2),'CBSA Bike Groupings'!$A$3,
IF(AND(I1023&lt;='CBSA Bike Groupings'!$B$4,I1023&gt;'CBSA Bike Groupings'!$B$3),'CBSA Bike Groupings'!$A$4,
IF(AND(I1023&lt;='CBSA Bike Groupings'!$B$5,I1023&gt;'CBSA Bike Groupings'!$B$4),'CBSA Bike Groupings'!$A$5,
IF(I1023&gt;'CBSA Bike Groupings'!$B$5,'CBSA Bike Groupings'!$A$6,"")))))</f>
        <v>4</v>
      </c>
      <c r="L1023" s="48">
        <f>IF(J1023&lt;='CBSA Walk Groupings'!$B$2,'CBSA Walk Groupings'!$A$2,
IF(AND(J1023&lt;='CBSA Walk Groupings'!$B$3,J1023&gt;'CBSA Walk Groupings'!$B$2),'CBSA Walk Groupings'!$A$3,
IF(AND(J1023&lt;='CBSA Walk Groupings'!$B$4,J1023&gt;'CBSA Walk Groupings'!$B$3),'CBSA Walk Groupings'!$A$4,
IF(AND(J1023&lt;='CBSA Walk Groupings'!$B$5,J1023&gt;'CBSA Walk Groupings'!$B$4),'CBSA Walk Groupings'!$A$5,
IF(J1023&gt;'CBSA Walk Groupings'!$B$5,'CBSA Walk Groupings'!$A$6,"")))))</f>
        <v>4</v>
      </c>
      <c r="M1023" s="72">
        <v>0</v>
      </c>
      <c r="N1023" s="72">
        <v>0</v>
      </c>
    </row>
    <row r="1024" spans="1:14" x14ac:dyDescent="0.25">
      <c r="A1024" t="str">
        <f t="shared" si="15"/>
        <v>Lewis-Clark Valley MPO_2015</v>
      </c>
      <c r="B1024" t="s">
        <v>340</v>
      </c>
      <c r="C1024" s="49" t="s">
        <v>131</v>
      </c>
      <c r="D1024">
        <v>2015</v>
      </c>
      <c r="E1024" s="45">
        <v>37771.664516437682</v>
      </c>
      <c r="F1024" s="50">
        <v>17382.976168821566</v>
      </c>
      <c r="G1024" s="46">
        <v>192.165253654623</v>
      </c>
      <c r="H1024" s="46">
        <v>511.75496551442177</v>
      </c>
      <c r="I1024" s="47">
        <v>1.1054795898489134</v>
      </c>
      <c r="J1024" s="47">
        <v>2.9440008462550571</v>
      </c>
      <c r="K1024" s="48">
        <f>IF(I1024&lt;='CBSA Bike Groupings'!$B$2,'CBSA Bike Groupings'!$A$2,
IF(AND(I1024&lt;='CBSA Bike Groupings'!$B$3,I1024&gt;'CBSA Bike Groupings'!$B$2),'CBSA Bike Groupings'!$A$3,
IF(AND(I1024&lt;='CBSA Bike Groupings'!$B$4,I1024&gt;'CBSA Bike Groupings'!$B$3),'CBSA Bike Groupings'!$A$4,
IF(AND(I1024&lt;='CBSA Bike Groupings'!$B$5,I1024&gt;'CBSA Bike Groupings'!$B$4),'CBSA Bike Groupings'!$A$5,
IF(I1024&gt;'CBSA Bike Groupings'!$B$5,'CBSA Bike Groupings'!$A$6,"")))))</f>
        <v>5</v>
      </c>
      <c r="L1024" s="48">
        <f>IF(J1024&lt;='CBSA Walk Groupings'!$B$2,'CBSA Walk Groupings'!$A$2,
IF(AND(J1024&lt;='CBSA Walk Groupings'!$B$3,J1024&gt;'CBSA Walk Groupings'!$B$2),'CBSA Walk Groupings'!$A$3,
IF(AND(J1024&lt;='CBSA Walk Groupings'!$B$4,J1024&gt;'CBSA Walk Groupings'!$B$3),'CBSA Walk Groupings'!$A$4,
IF(AND(J1024&lt;='CBSA Walk Groupings'!$B$5,J1024&gt;'CBSA Walk Groupings'!$B$4),'CBSA Walk Groupings'!$A$5,
IF(J1024&gt;'CBSA Walk Groupings'!$B$5,'CBSA Walk Groupings'!$A$6,"")))))</f>
        <v>4</v>
      </c>
      <c r="M1024" s="72">
        <v>0</v>
      </c>
      <c r="N1024" s="72">
        <v>0</v>
      </c>
    </row>
    <row r="1025" spans="1:14" x14ac:dyDescent="0.25">
      <c r="A1025" t="str">
        <f t="shared" si="15"/>
        <v>Lewis-Clark Valley MPO_2016</v>
      </c>
      <c r="B1025" t="s">
        <v>340</v>
      </c>
      <c r="C1025" s="49" t="s">
        <v>131</v>
      </c>
      <c r="D1025">
        <v>2016</v>
      </c>
      <c r="E1025" s="45">
        <v>37896.985289451535</v>
      </c>
      <c r="F1025" s="50">
        <v>17267.168298841709</v>
      </c>
      <c r="G1025" s="46">
        <v>157.82529101424322</v>
      </c>
      <c r="H1025" s="46">
        <v>561.14818235220343</v>
      </c>
      <c r="I1025" s="47">
        <v>0.91401953280799508</v>
      </c>
      <c r="J1025" s="47">
        <v>3.2497985346551905</v>
      </c>
      <c r="K1025" s="48">
        <f>IF(I1025&lt;='CBSA Bike Groupings'!$B$2,'CBSA Bike Groupings'!$A$2,
IF(AND(I1025&lt;='CBSA Bike Groupings'!$B$3,I1025&gt;'CBSA Bike Groupings'!$B$2),'CBSA Bike Groupings'!$A$3,
IF(AND(I1025&lt;='CBSA Bike Groupings'!$B$4,I1025&gt;'CBSA Bike Groupings'!$B$3),'CBSA Bike Groupings'!$A$4,
IF(AND(I1025&lt;='CBSA Bike Groupings'!$B$5,I1025&gt;'CBSA Bike Groupings'!$B$4),'CBSA Bike Groupings'!$A$5,
IF(I1025&gt;'CBSA Bike Groupings'!$B$5,'CBSA Bike Groupings'!$A$6,"")))))</f>
        <v>5</v>
      </c>
      <c r="L1025" s="48">
        <f>IF(J1025&lt;='CBSA Walk Groupings'!$B$2,'CBSA Walk Groupings'!$A$2,
IF(AND(J1025&lt;='CBSA Walk Groupings'!$B$3,J1025&gt;'CBSA Walk Groupings'!$B$2),'CBSA Walk Groupings'!$A$3,
IF(AND(J1025&lt;='CBSA Walk Groupings'!$B$4,J1025&gt;'CBSA Walk Groupings'!$B$3),'CBSA Walk Groupings'!$A$4,
IF(AND(J1025&lt;='CBSA Walk Groupings'!$B$5,J1025&gt;'CBSA Walk Groupings'!$B$4),'CBSA Walk Groupings'!$A$5,
IF(J1025&gt;'CBSA Walk Groupings'!$B$5,'CBSA Walk Groupings'!$A$6,"")))))</f>
        <v>5</v>
      </c>
      <c r="M1025" s="72">
        <v>0</v>
      </c>
      <c r="N1025" s="72">
        <v>0</v>
      </c>
    </row>
    <row r="1026" spans="1:14" x14ac:dyDescent="0.25">
      <c r="A1026" t="str">
        <f t="shared" si="15"/>
        <v>Lewis-Clark Valley MPO_2017</v>
      </c>
      <c r="B1026" t="s">
        <v>340</v>
      </c>
      <c r="C1026" s="49" t="s">
        <v>131</v>
      </c>
      <c r="D1026">
        <v>2017</v>
      </c>
      <c r="E1026" s="45">
        <v>37897</v>
      </c>
      <c r="F1026" s="50">
        <v>17519</v>
      </c>
      <c r="G1026" s="46">
        <v>136</v>
      </c>
      <c r="H1026" s="46">
        <v>526</v>
      </c>
      <c r="I1026" s="47">
        <f>(G1026/$F1026)*100</f>
        <v>0.77630001712426511</v>
      </c>
      <c r="J1026" s="47">
        <f>(H1026/$F1026)*100</f>
        <v>3.0024544779953191</v>
      </c>
      <c r="K1026" s="48">
        <f>IF(I1026&lt;='CBSA Bike Groupings'!$B$2,'CBSA Bike Groupings'!$A$2,
IF(AND(I1026&lt;='CBSA Bike Groupings'!$B$3,I1026&gt;'CBSA Bike Groupings'!$B$2),'CBSA Bike Groupings'!$A$3,
IF(AND(I1026&lt;='CBSA Bike Groupings'!$B$4,I1026&gt;'CBSA Bike Groupings'!$B$3),'CBSA Bike Groupings'!$A$4,
IF(AND(I1026&lt;='CBSA Bike Groupings'!$B$5,I1026&gt;'CBSA Bike Groupings'!$B$4),'CBSA Bike Groupings'!$A$5,
IF(I1026&gt;'CBSA Bike Groupings'!$B$5,'CBSA Bike Groupings'!$A$6,"")))))</f>
        <v>4</v>
      </c>
      <c r="L1026" s="48">
        <f>IF(J1026&lt;='CBSA Walk Groupings'!$B$2,'CBSA Walk Groupings'!$A$2,
IF(AND(J1026&lt;='CBSA Walk Groupings'!$B$3,J1026&gt;'CBSA Walk Groupings'!$B$2),'CBSA Walk Groupings'!$A$3,
IF(AND(J1026&lt;='CBSA Walk Groupings'!$B$4,J1026&gt;'CBSA Walk Groupings'!$B$3),'CBSA Walk Groupings'!$A$4,
IF(AND(J1026&lt;='CBSA Walk Groupings'!$B$5,J1026&gt;'CBSA Walk Groupings'!$B$4),'CBSA Walk Groupings'!$A$5,
IF(J1026&gt;'CBSA Walk Groupings'!$B$5,'CBSA Walk Groupings'!$A$6,"")))))</f>
        <v>4</v>
      </c>
      <c r="M1026" s="72">
        <v>0</v>
      </c>
      <c r="N1026" s="72">
        <v>1</v>
      </c>
    </row>
    <row r="1027" spans="1:14" x14ac:dyDescent="0.25">
      <c r="A1027" t="str">
        <f t="shared" ref="A1027:A1090" si="16">B1027&amp;"_"&amp;D1027</f>
        <v>Lexington Area MPO_2013</v>
      </c>
      <c r="B1027" t="s">
        <v>341</v>
      </c>
      <c r="C1027" s="49" t="s">
        <v>155</v>
      </c>
      <c r="D1027">
        <v>2013</v>
      </c>
      <c r="E1027" s="45">
        <v>350416.22179817816</v>
      </c>
      <c r="F1027" s="50">
        <v>173583.65826654775</v>
      </c>
      <c r="G1027" s="46">
        <v>1567.9999376602705</v>
      </c>
      <c r="H1027" s="46">
        <v>6117.7641981913721</v>
      </c>
      <c r="I1027" s="47">
        <v>0.90331080317048951</v>
      </c>
      <c r="J1027" s="47">
        <v>3.5243894841743639</v>
      </c>
      <c r="K1027" s="48">
        <f>IF(I1027&lt;='CBSA Bike Groupings'!$B$2,'CBSA Bike Groupings'!$A$2,
IF(AND(I1027&lt;='CBSA Bike Groupings'!$B$3,I1027&gt;'CBSA Bike Groupings'!$B$2),'CBSA Bike Groupings'!$A$3,
IF(AND(I1027&lt;='CBSA Bike Groupings'!$B$4,I1027&gt;'CBSA Bike Groupings'!$B$3),'CBSA Bike Groupings'!$A$4,
IF(AND(I1027&lt;='CBSA Bike Groupings'!$B$5,I1027&gt;'CBSA Bike Groupings'!$B$4),'CBSA Bike Groupings'!$A$5,
IF(I1027&gt;'CBSA Bike Groupings'!$B$5,'CBSA Bike Groupings'!$A$6,"")))))</f>
        <v>5</v>
      </c>
      <c r="L1027" s="48">
        <f>IF(J1027&lt;='CBSA Walk Groupings'!$B$2,'CBSA Walk Groupings'!$A$2,
IF(AND(J1027&lt;='CBSA Walk Groupings'!$B$3,J1027&gt;'CBSA Walk Groupings'!$B$2),'CBSA Walk Groupings'!$A$3,
IF(AND(J1027&lt;='CBSA Walk Groupings'!$B$4,J1027&gt;'CBSA Walk Groupings'!$B$3),'CBSA Walk Groupings'!$A$4,
IF(AND(J1027&lt;='CBSA Walk Groupings'!$B$5,J1027&gt;'CBSA Walk Groupings'!$B$4),'CBSA Walk Groupings'!$A$5,
IF(J1027&gt;'CBSA Walk Groupings'!$B$5,'CBSA Walk Groupings'!$A$6,"")))))</f>
        <v>5</v>
      </c>
      <c r="M1027" s="72">
        <v>1</v>
      </c>
      <c r="N1027" s="72">
        <v>3</v>
      </c>
    </row>
    <row r="1028" spans="1:14" x14ac:dyDescent="0.25">
      <c r="A1028" t="str">
        <f t="shared" si="16"/>
        <v>Lexington Area MPO_2014</v>
      </c>
      <c r="B1028" t="s">
        <v>341</v>
      </c>
      <c r="C1028" s="49" t="s">
        <v>155</v>
      </c>
      <c r="D1028">
        <v>2014</v>
      </c>
      <c r="E1028" s="45">
        <v>354559.6122560135</v>
      </c>
      <c r="F1028" s="50">
        <v>174791.89546374389</v>
      </c>
      <c r="G1028" s="46">
        <v>1449.9999621480254</v>
      </c>
      <c r="H1028" s="46">
        <v>6316.0538310801767</v>
      </c>
      <c r="I1028" s="47">
        <v>0.8295578912860927</v>
      </c>
      <c r="J1028" s="47">
        <v>3.613470644232633</v>
      </c>
      <c r="K1028" s="48">
        <f>IF(I1028&lt;='CBSA Bike Groupings'!$B$2,'CBSA Bike Groupings'!$A$2,
IF(AND(I1028&lt;='CBSA Bike Groupings'!$B$3,I1028&gt;'CBSA Bike Groupings'!$B$2),'CBSA Bike Groupings'!$A$3,
IF(AND(I1028&lt;='CBSA Bike Groupings'!$B$4,I1028&gt;'CBSA Bike Groupings'!$B$3),'CBSA Bike Groupings'!$A$4,
IF(AND(I1028&lt;='CBSA Bike Groupings'!$B$5,I1028&gt;'CBSA Bike Groupings'!$B$4),'CBSA Bike Groupings'!$A$5,
IF(I1028&gt;'CBSA Bike Groupings'!$B$5,'CBSA Bike Groupings'!$A$6,"")))))</f>
        <v>5</v>
      </c>
      <c r="L1028" s="48">
        <f>IF(J1028&lt;='CBSA Walk Groupings'!$B$2,'CBSA Walk Groupings'!$A$2,
IF(AND(J1028&lt;='CBSA Walk Groupings'!$B$3,J1028&gt;'CBSA Walk Groupings'!$B$2),'CBSA Walk Groupings'!$A$3,
IF(AND(J1028&lt;='CBSA Walk Groupings'!$B$4,J1028&gt;'CBSA Walk Groupings'!$B$3),'CBSA Walk Groupings'!$A$4,
IF(AND(J1028&lt;='CBSA Walk Groupings'!$B$5,J1028&gt;'CBSA Walk Groupings'!$B$4),'CBSA Walk Groupings'!$A$5,
IF(J1028&gt;'CBSA Walk Groupings'!$B$5,'CBSA Walk Groupings'!$A$6,"")))))</f>
        <v>5</v>
      </c>
      <c r="M1028" s="72">
        <v>0</v>
      </c>
      <c r="N1028" s="72">
        <v>5</v>
      </c>
    </row>
    <row r="1029" spans="1:14" x14ac:dyDescent="0.25">
      <c r="A1029" t="str">
        <f t="shared" si="16"/>
        <v>Lexington Area MPO_2015</v>
      </c>
      <c r="B1029" t="s">
        <v>341</v>
      </c>
      <c r="C1029" s="49" t="s">
        <v>155</v>
      </c>
      <c r="D1029">
        <v>2015</v>
      </c>
      <c r="E1029" s="45">
        <v>359131.64365224034</v>
      </c>
      <c r="F1029" s="50">
        <v>177037.69644228509</v>
      </c>
      <c r="G1029" s="46">
        <v>1562.9999718614717</v>
      </c>
      <c r="H1029" s="46">
        <v>6255.8021599209424</v>
      </c>
      <c r="I1029" s="47">
        <v>0.88286280451633381</v>
      </c>
      <c r="J1029" s="47">
        <v>3.5335989371960426</v>
      </c>
      <c r="K1029" s="48">
        <f>IF(I1029&lt;='CBSA Bike Groupings'!$B$2,'CBSA Bike Groupings'!$A$2,
IF(AND(I1029&lt;='CBSA Bike Groupings'!$B$3,I1029&gt;'CBSA Bike Groupings'!$B$2),'CBSA Bike Groupings'!$A$3,
IF(AND(I1029&lt;='CBSA Bike Groupings'!$B$4,I1029&gt;'CBSA Bike Groupings'!$B$3),'CBSA Bike Groupings'!$A$4,
IF(AND(I1029&lt;='CBSA Bike Groupings'!$B$5,I1029&gt;'CBSA Bike Groupings'!$B$4),'CBSA Bike Groupings'!$A$5,
IF(I1029&gt;'CBSA Bike Groupings'!$B$5,'CBSA Bike Groupings'!$A$6,"")))))</f>
        <v>5</v>
      </c>
      <c r="L1029" s="48">
        <f>IF(J1029&lt;='CBSA Walk Groupings'!$B$2,'CBSA Walk Groupings'!$A$2,
IF(AND(J1029&lt;='CBSA Walk Groupings'!$B$3,J1029&gt;'CBSA Walk Groupings'!$B$2),'CBSA Walk Groupings'!$A$3,
IF(AND(J1029&lt;='CBSA Walk Groupings'!$B$4,J1029&gt;'CBSA Walk Groupings'!$B$3),'CBSA Walk Groupings'!$A$4,
IF(AND(J1029&lt;='CBSA Walk Groupings'!$B$5,J1029&gt;'CBSA Walk Groupings'!$B$4),'CBSA Walk Groupings'!$A$5,
IF(J1029&gt;'CBSA Walk Groupings'!$B$5,'CBSA Walk Groupings'!$A$6,"")))))</f>
        <v>5</v>
      </c>
      <c r="M1029" s="72">
        <v>1</v>
      </c>
      <c r="N1029" s="72">
        <v>5</v>
      </c>
    </row>
    <row r="1030" spans="1:14" x14ac:dyDescent="0.25">
      <c r="A1030" t="str">
        <f t="shared" si="16"/>
        <v>Lexington Area MPO_2016</v>
      </c>
      <c r="B1030" t="s">
        <v>341</v>
      </c>
      <c r="C1030" s="49" t="s">
        <v>155</v>
      </c>
      <c r="D1030">
        <v>2016</v>
      </c>
      <c r="E1030" s="45">
        <v>363054.14926071058</v>
      </c>
      <c r="F1030" s="50">
        <v>179766.79896710211</v>
      </c>
      <c r="G1030" s="46">
        <v>1175.013492249795</v>
      </c>
      <c r="H1030" s="46">
        <v>6569.8123051518032</v>
      </c>
      <c r="I1030" s="47">
        <v>0.65363209391341848</v>
      </c>
      <c r="J1030" s="47">
        <v>3.6546305229332692</v>
      </c>
      <c r="K1030" s="48">
        <f>IF(I1030&lt;='CBSA Bike Groupings'!$B$2,'CBSA Bike Groupings'!$A$2,
IF(AND(I1030&lt;='CBSA Bike Groupings'!$B$3,I1030&gt;'CBSA Bike Groupings'!$B$2),'CBSA Bike Groupings'!$A$3,
IF(AND(I1030&lt;='CBSA Bike Groupings'!$B$4,I1030&gt;'CBSA Bike Groupings'!$B$3),'CBSA Bike Groupings'!$A$4,
IF(AND(I1030&lt;='CBSA Bike Groupings'!$B$5,I1030&gt;'CBSA Bike Groupings'!$B$4),'CBSA Bike Groupings'!$A$5,
IF(I1030&gt;'CBSA Bike Groupings'!$B$5,'CBSA Bike Groupings'!$A$6,"")))))</f>
        <v>4</v>
      </c>
      <c r="L1030" s="48">
        <f>IF(J1030&lt;='CBSA Walk Groupings'!$B$2,'CBSA Walk Groupings'!$A$2,
IF(AND(J1030&lt;='CBSA Walk Groupings'!$B$3,J1030&gt;'CBSA Walk Groupings'!$B$2),'CBSA Walk Groupings'!$A$3,
IF(AND(J1030&lt;='CBSA Walk Groupings'!$B$4,J1030&gt;'CBSA Walk Groupings'!$B$3),'CBSA Walk Groupings'!$A$4,
IF(AND(J1030&lt;='CBSA Walk Groupings'!$B$5,J1030&gt;'CBSA Walk Groupings'!$B$4),'CBSA Walk Groupings'!$A$5,
IF(J1030&gt;'CBSA Walk Groupings'!$B$5,'CBSA Walk Groupings'!$A$6,"")))))</f>
        <v>5</v>
      </c>
      <c r="M1030" s="72">
        <v>0</v>
      </c>
      <c r="N1030" s="72">
        <v>10</v>
      </c>
    </row>
    <row r="1031" spans="1:14" x14ac:dyDescent="0.25">
      <c r="A1031" t="str">
        <f t="shared" si="16"/>
        <v>Lexington Area MPO_2017</v>
      </c>
      <c r="B1031" t="s">
        <v>341</v>
      </c>
      <c r="C1031" s="49" t="s">
        <v>155</v>
      </c>
      <c r="D1031">
        <v>2017</v>
      </c>
      <c r="E1031" s="45">
        <v>367306</v>
      </c>
      <c r="F1031" s="50">
        <v>182709</v>
      </c>
      <c r="G1031" s="46">
        <v>1182</v>
      </c>
      <c r="H1031" s="46">
        <v>6548</v>
      </c>
      <c r="I1031" s="47">
        <f>(G1031/$F1031)*100</f>
        <v>0.64693036467825882</v>
      </c>
      <c r="J1031" s="47">
        <f>(H1031/$F1031)*100</f>
        <v>3.5838409711617927</v>
      </c>
      <c r="K1031" s="48">
        <f>IF(I1031&lt;='CBSA Bike Groupings'!$B$2,'CBSA Bike Groupings'!$A$2,
IF(AND(I1031&lt;='CBSA Bike Groupings'!$B$3,I1031&gt;'CBSA Bike Groupings'!$B$2),'CBSA Bike Groupings'!$A$3,
IF(AND(I1031&lt;='CBSA Bike Groupings'!$B$4,I1031&gt;'CBSA Bike Groupings'!$B$3),'CBSA Bike Groupings'!$A$4,
IF(AND(I1031&lt;='CBSA Bike Groupings'!$B$5,I1031&gt;'CBSA Bike Groupings'!$B$4),'CBSA Bike Groupings'!$A$5,
IF(I1031&gt;'CBSA Bike Groupings'!$B$5,'CBSA Bike Groupings'!$A$6,"")))))</f>
        <v>4</v>
      </c>
      <c r="L1031" s="48">
        <f>IF(J1031&lt;='CBSA Walk Groupings'!$B$2,'CBSA Walk Groupings'!$A$2,
IF(AND(J1031&lt;='CBSA Walk Groupings'!$B$3,J1031&gt;'CBSA Walk Groupings'!$B$2),'CBSA Walk Groupings'!$A$3,
IF(AND(J1031&lt;='CBSA Walk Groupings'!$B$4,J1031&gt;'CBSA Walk Groupings'!$B$3),'CBSA Walk Groupings'!$A$4,
IF(AND(J1031&lt;='CBSA Walk Groupings'!$B$5,J1031&gt;'CBSA Walk Groupings'!$B$4),'CBSA Walk Groupings'!$A$5,
IF(J1031&gt;'CBSA Walk Groupings'!$B$5,'CBSA Walk Groupings'!$A$6,"")))))</f>
        <v>5</v>
      </c>
      <c r="M1031" s="72">
        <v>0</v>
      </c>
      <c r="N1031" s="72">
        <v>9</v>
      </c>
    </row>
    <row r="1032" spans="1:14" x14ac:dyDescent="0.25">
      <c r="A1032" t="str">
        <f t="shared" si="16"/>
        <v>Licking County Area Transportation Study_2013</v>
      </c>
      <c r="B1032" t="s">
        <v>342</v>
      </c>
      <c r="C1032" s="49" t="s">
        <v>99</v>
      </c>
      <c r="D1032">
        <v>2013</v>
      </c>
      <c r="E1032" s="45">
        <v>139244.22529098566</v>
      </c>
      <c r="F1032" s="50">
        <v>63909.612067814167</v>
      </c>
      <c r="G1032" s="46">
        <v>150.00970513224786</v>
      </c>
      <c r="H1032" s="46">
        <v>1821.8295574002195</v>
      </c>
      <c r="I1032" s="47">
        <v>0.23472166436102493</v>
      </c>
      <c r="J1032" s="47">
        <v>2.8506346673910108</v>
      </c>
      <c r="K1032" s="48">
        <f>IF(I1032&lt;='CBSA Bike Groupings'!$B$2,'CBSA Bike Groupings'!$A$2,
IF(AND(I1032&lt;='CBSA Bike Groupings'!$B$3,I1032&gt;'CBSA Bike Groupings'!$B$2),'CBSA Bike Groupings'!$A$3,
IF(AND(I1032&lt;='CBSA Bike Groupings'!$B$4,I1032&gt;'CBSA Bike Groupings'!$B$3),'CBSA Bike Groupings'!$A$4,
IF(AND(I1032&lt;='CBSA Bike Groupings'!$B$5,I1032&gt;'CBSA Bike Groupings'!$B$4),'CBSA Bike Groupings'!$A$5,
IF(I1032&gt;'CBSA Bike Groupings'!$B$5,'CBSA Bike Groupings'!$A$6,"")))))</f>
        <v>1</v>
      </c>
      <c r="L1032" s="48">
        <f>IF(J1032&lt;='CBSA Walk Groupings'!$B$2,'CBSA Walk Groupings'!$A$2,
IF(AND(J1032&lt;='CBSA Walk Groupings'!$B$3,J1032&gt;'CBSA Walk Groupings'!$B$2),'CBSA Walk Groupings'!$A$3,
IF(AND(J1032&lt;='CBSA Walk Groupings'!$B$4,J1032&gt;'CBSA Walk Groupings'!$B$3),'CBSA Walk Groupings'!$A$4,
IF(AND(J1032&lt;='CBSA Walk Groupings'!$B$5,J1032&gt;'CBSA Walk Groupings'!$B$4),'CBSA Walk Groupings'!$A$5,
IF(J1032&gt;'CBSA Walk Groupings'!$B$5,'CBSA Walk Groupings'!$A$6,"")))))</f>
        <v>4</v>
      </c>
      <c r="M1032" s="72">
        <v>0</v>
      </c>
      <c r="N1032" s="72">
        <v>1</v>
      </c>
    </row>
    <row r="1033" spans="1:14" x14ac:dyDescent="0.25">
      <c r="A1033" t="str">
        <f t="shared" si="16"/>
        <v>Licking County Area Transportation Study_2014</v>
      </c>
      <c r="B1033" t="s">
        <v>342</v>
      </c>
      <c r="C1033" s="49" t="s">
        <v>99</v>
      </c>
      <c r="D1033">
        <v>2014</v>
      </c>
      <c r="E1033" s="45">
        <v>139753.90058649369</v>
      </c>
      <c r="F1033" s="50">
        <v>65068.465422785855</v>
      </c>
      <c r="G1033" s="46">
        <v>188.00328375523577</v>
      </c>
      <c r="H1033" s="46">
        <v>1861.3463146689446</v>
      </c>
      <c r="I1033" s="47">
        <v>0.28893148552632109</v>
      </c>
      <c r="J1033" s="47">
        <v>2.8605966078571958</v>
      </c>
      <c r="K1033" s="48">
        <f>IF(I1033&lt;='CBSA Bike Groupings'!$B$2,'CBSA Bike Groupings'!$A$2,
IF(AND(I1033&lt;='CBSA Bike Groupings'!$B$3,I1033&gt;'CBSA Bike Groupings'!$B$2),'CBSA Bike Groupings'!$A$3,
IF(AND(I1033&lt;='CBSA Bike Groupings'!$B$4,I1033&gt;'CBSA Bike Groupings'!$B$3),'CBSA Bike Groupings'!$A$4,
IF(AND(I1033&lt;='CBSA Bike Groupings'!$B$5,I1033&gt;'CBSA Bike Groupings'!$B$4),'CBSA Bike Groupings'!$A$5,
IF(I1033&gt;'CBSA Bike Groupings'!$B$5,'CBSA Bike Groupings'!$A$6,"")))))</f>
        <v>2</v>
      </c>
      <c r="L1033" s="48">
        <f>IF(J1033&lt;='CBSA Walk Groupings'!$B$2,'CBSA Walk Groupings'!$A$2,
IF(AND(J1033&lt;='CBSA Walk Groupings'!$B$3,J1033&gt;'CBSA Walk Groupings'!$B$2),'CBSA Walk Groupings'!$A$3,
IF(AND(J1033&lt;='CBSA Walk Groupings'!$B$4,J1033&gt;'CBSA Walk Groupings'!$B$3),'CBSA Walk Groupings'!$A$4,
IF(AND(J1033&lt;='CBSA Walk Groupings'!$B$5,J1033&gt;'CBSA Walk Groupings'!$B$4),'CBSA Walk Groupings'!$A$5,
IF(J1033&gt;'CBSA Walk Groupings'!$B$5,'CBSA Walk Groupings'!$A$6,"")))))</f>
        <v>4</v>
      </c>
      <c r="M1033" s="72">
        <v>0</v>
      </c>
      <c r="N1033" s="72">
        <v>0</v>
      </c>
    </row>
    <row r="1034" spans="1:14" x14ac:dyDescent="0.25">
      <c r="A1034" t="str">
        <f t="shared" si="16"/>
        <v>Licking County Area Transportation Study_2015</v>
      </c>
      <c r="B1034" t="s">
        <v>342</v>
      </c>
      <c r="C1034" s="49" t="s">
        <v>99</v>
      </c>
      <c r="D1034">
        <v>2015</v>
      </c>
      <c r="E1034" s="45">
        <v>140511.72411274645</v>
      </c>
      <c r="F1034" s="50">
        <v>65492.00441322109</v>
      </c>
      <c r="G1034" s="46">
        <v>105.48384660518029</v>
      </c>
      <c r="H1034" s="46">
        <v>1926.8554863299628</v>
      </c>
      <c r="I1034" s="47">
        <v>0.16106370166903292</v>
      </c>
      <c r="J1034" s="47">
        <v>2.9421232463317031</v>
      </c>
      <c r="K1034" s="48">
        <f>IF(I1034&lt;='CBSA Bike Groupings'!$B$2,'CBSA Bike Groupings'!$A$2,
IF(AND(I1034&lt;='CBSA Bike Groupings'!$B$3,I1034&gt;'CBSA Bike Groupings'!$B$2),'CBSA Bike Groupings'!$A$3,
IF(AND(I1034&lt;='CBSA Bike Groupings'!$B$4,I1034&gt;'CBSA Bike Groupings'!$B$3),'CBSA Bike Groupings'!$A$4,
IF(AND(I1034&lt;='CBSA Bike Groupings'!$B$5,I1034&gt;'CBSA Bike Groupings'!$B$4),'CBSA Bike Groupings'!$A$5,
IF(I1034&gt;'CBSA Bike Groupings'!$B$5,'CBSA Bike Groupings'!$A$6,"")))))</f>
        <v>1</v>
      </c>
      <c r="L1034" s="48">
        <f>IF(J1034&lt;='CBSA Walk Groupings'!$B$2,'CBSA Walk Groupings'!$A$2,
IF(AND(J1034&lt;='CBSA Walk Groupings'!$B$3,J1034&gt;'CBSA Walk Groupings'!$B$2),'CBSA Walk Groupings'!$A$3,
IF(AND(J1034&lt;='CBSA Walk Groupings'!$B$4,J1034&gt;'CBSA Walk Groupings'!$B$3),'CBSA Walk Groupings'!$A$4,
IF(AND(J1034&lt;='CBSA Walk Groupings'!$B$5,J1034&gt;'CBSA Walk Groupings'!$B$4),'CBSA Walk Groupings'!$A$5,
IF(J1034&gt;'CBSA Walk Groupings'!$B$5,'CBSA Walk Groupings'!$A$6,"")))))</f>
        <v>4</v>
      </c>
      <c r="M1034" s="72">
        <v>2</v>
      </c>
      <c r="N1034" s="72">
        <v>2</v>
      </c>
    </row>
    <row r="1035" spans="1:14" x14ac:dyDescent="0.25">
      <c r="A1035" t="str">
        <f t="shared" si="16"/>
        <v>Licking County Area Transportation Study_2016</v>
      </c>
      <c r="B1035" t="s">
        <v>342</v>
      </c>
      <c r="C1035" s="49" t="s">
        <v>99</v>
      </c>
      <c r="D1035">
        <v>2016</v>
      </c>
      <c r="E1035" s="45">
        <v>141513.00307375539</v>
      </c>
      <c r="F1035" s="50">
        <v>66438.984649531645</v>
      </c>
      <c r="G1035" s="46">
        <v>86.476858083832724</v>
      </c>
      <c r="H1035" s="46">
        <v>1860.9281351953052</v>
      </c>
      <c r="I1035" s="47">
        <v>0.13015981285686662</v>
      </c>
      <c r="J1035" s="47">
        <v>2.8009581197120594</v>
      </c>
      <c r="K1035" s="48">
        <f>IF(I1035&lt;='CBSA Bike Groupings'!$B$2,'CBSA Bike Groupings'!$A$2,
IF(AND(I1035&lt;='CBSA Bike Groupings'!$B$3,I1035&gt;'CBSA Bike Groupings'!$B$2),'CBSA Bike Groupings'!$A$3,
IF(AND(I1035&lt;='CBSA Bike Groupings'!$B$4,I1035&gt;'CBSA Bike Groupings'!$B$3),'CBSA Bike Groupings'!$A$4,
IF(AND(I1035&lt;='CBSA Bike Groupings'!$B$5,I1035&gt;'CBSA Bike Groupings'!$B$4),'CBSA Bike Groupings'!$A$5,
IF(I1035&gt;'CBSA Bike Groupings'!$B$5,'CBSA Bike Groupings'!$A$6,"")))))</f>
        <v>1</v>
      </c>
      <c r="L1035" s="48">
        <f>IF(J1035&lt;='CBSA Walk Groupings'!$B$2,'CBSA Walk Groupings'!$A$2,
IF(AND(J1035&lt;='CBSA Walk Groupings'!$B$3,J1035&gt;'CBSA Walk Groupings'!$B$2),'CBSA Walk Groupings'!$A$3,
IF(AND(J1035&lt;='CBSA Walk Groupings'!$B$4,J1035&gt;'CBSA Walk Groupings'!$B$3),'CBSA Walk Groupings'!$A$4,
IF(AND(J1035&lt;='CBSA Walk Groupings'!$B$5,J1035&gt;'CBSA Walk Groupings'!$B$4),'CBSA Walk Groupings'!$A$5,
IF(J1035&gt;'CBSA Walk Groupings'!$B$5,'CBSA Walk Groupings'!$A$6,"")))))</f>
        <v>4</v>
      </c>
      <c r="M1035" s="72">
        <v>0</v>
      </c>
      <c r="N1035" s="72">
        <v>1</v>
      </c>
    </row>
    <row r="1036" spans="1:14" x14ac:dyDescent="0.25">
      <c r="A1036" t="str">
        <f t="shared" si="16"/>
        <v>Licking County Area Transportation Study_2017</v>
      </c>
      <c r="B1036" t="s">
        <v>342</v>
      </c>
      <c r="C1036" s="49" t="s">
        <v>99</v>
      </c>
      <c r="D1036">
        <v>2017</v>
      </c>
      <c r="E1036" s="45">
        <v>142092</v>
      </c>
      <c r="F1036" s="50">
        <v>66851</v>
      </c>
      <c r="G1036" s="46">
        <v>92</v>
      </c>
      <c r="H1036" s="46">
        <v>1861</v>
      </c>
      <c r="I1036" s="47">
        <f>(G1036/$F1036)*100</f>
        <v>0.13761948213190528</v>
      </c>
      <c r="J1036" s="47">
        <f>(H1036/$F1036)*100</f>
        <v>2.7838027852986493</v>
      </c>
      <c r="K1036" s="48">
        <f>IF(I1036&lt;='CBSA Bike Groupings'!$B$2,'CBSA Bike Groupings'!$A$2,
IF(AND(I1036&lt;='CBSA Bike Groupings'!$B$3,I1036&gt;'CBSA Bike Groupings'!$B$2),'CBSA Bike Groupings'!$A$3,
IF(AND(I1036&lt;='CBSA Bike Groupings'!$B$4,I1036&gt;'CBSA Bike Groupings'!$B$3),'CBSA Bike Groupings'!$A$4,
IF(AND(I1036&lt;='CBSA Bike Groupings'!$B$5,I1036&gt;'CBSA Bike Groupings'!$B$4),'CBSA Bike Groupings'!$A$5,
IF(I1036&gt;'CBSA Bike Groupings'!$B$5,'CBSA Bike Groupings'!$A$6,"")))))</f>
        <v>1</v>
      </c>
      <c r="L1036" s="48">
        <f>IF(J1036&lt;='CBSA Walk Groupings'!$B$2,'CBSA Walk Groupings'!$A$2,
IF(AND(J1036&lt;='CBSA Walk Groupings'!$B$3,J1036&gt;'CBSA Walk Groupings'!$B$2),'CBSA Walk Groupings'!$A$3,
IF(AND(J1036&lt;='CBSA Walk Groupings'!$B$4,J1036&gt;'CBSA Walk Groupings'!$B$3),'CBSA Walk Groupings'!$A$4,
IF(AND(J1036&lt;='CBSA Walk Groupings'!$B$5,J1036&gt;'CBSA Walk Groupings'!$B$4),'CBSA Walk Groupings'!$A$5,
IF(J1036&gt;'CBSA Walk Groupings'!$B$5,'CBSA Walk Groupings'!$A$6,"")))))</f>
        <v>4</v>
      </c>
      <c r="M1036" s="72">
        <v>0</v>
      </c>
      <c r="N1036" s="72">
        <v>1</v>
      </c>
    </row>
    <row r="1037" spans="1:14" x14ac:dyDescent="0.25">
      <c r="A1037" t="str">
        <f t="shared" si="16"/>
        <v>Lima-Allen County Regional Planning Commission_2013</v>
      </c>
      <c r="B1037" t="s">
        <v>343</v>
      </c>
      <c r="C1037" s="49" t="s">
        <v>99</v>
      </c>
      <c r="D1037">
        <v>2013</v>
      </c>
      <c r="E1037" s="45">
        <v>107394.26134403885</v>
      </c>
      <c r="F1037" s="50">
        <v>45831.662709392935</v>
      </c>
      <c r="G1037" s="46">
        <v>121.8294080741597</v>
      </c>
      <c r="H1037" s="46">
        <v>834.24498636841884</v>
      </c>
      <c r="I1037" s="47">
        <v>0.26581930672393317</v>
      </c>
      <c r="J1037" s="47">
        <v>1.8202372269541185</v>
      </c>
      <c r="K1037" s="48">
        <f>IF(I1037&lt;='CBSA Bike Groupings'!$B$2,'CBSA Bike Groupings'!$A$2,
IF(AND(I1037&lt;='CBSA Bike Groupings'!$B$3,I1037&gt;'CBSA Bike Groupings'!$B$2),'CBSA Bike Groupings'!$A$3,
IF(AND(I1037&lt;='CBSA Bike Groupings'!$B$4,I1037&gt;'CBSA Bike Groupings'!$B$3),'CBSA Bike Groupings'!$A$4,
IF(AND(I1037&lt;='CBSA Bike Groupings'!$B$5,I1037&gt;'CBSA Bike Groupings'!$B$4),'CBSA Bike Groupings'!$A$5,
IF(I1037&gt;'CBSA Bike Groupings'!$B$5,'CBSA Bike Groupings'!$A$6,"")))))</f>
        <v>2</v>
      </c>
      <c r="L1037" s="48">
        <f>IF(J1037&lt;='CBSA Walk Groupings'!$B$2,'CBSA Walk Groupings'!$A$2,
IF(AND(J1037&lt;='CBSA Walk Groupings'!$B$3,J1037&gt;'CBSA Walk Groupings'!$B$2),'CBSA Walk Groupings'!$A$3,
IF(AND(J1037&lt;='CBSA Walk Groupings'!$B$4,J1037&gt;'CBSA Walk Groupings'!$B$3),'CBSA Walk Groupings'!$A$4,
IF(AND(J1037&lt;='CBSA Walk Groupings'!$B$5,J1037&gt;'CBSA Walk Groupings'!$B$4),'CBSA Walk Groupings'!$A$5,
IF(J1037&gt;'CBSA Walk Groupings'!$B$5,'CBSA Walk Groupings'!$A$6,"")))))</f>
        <v>2</v>
      </c>
      <c r="M1037" s="72">
        <v>0</v>
      </c>
      <c r="N1037" s="72">
        <v>0</v>
      </c>
    </row>
    <row r="1038" spans="1:14" x14ac:dyDescent="0.25">
      <c r="A1038" t="str">
        <f t="shared" si="16"/>
        <v>Lima-Allen County Regional Planning Commission_2014</v>
      </c>
      <c r="B1038" t="s">
        <v>343</v>
      </c>
      <c r="C1038" s="49" t="s">
        <v>99</v>
      </c>
      <c r="D1038">
        <v>2014</v>
      </c>
      <c r="E1038" s="45">
        <v>107091.17804342818</v>
      </c>
      <c r="F1038" s="50">
        <v>46023.4011932172</v>
      </c>
      <c r="G1038" s="46">
        <v>133.99805941755255</v>
      </c>
      <c r="H1038" s="46">
        <v>724.17067805370584</v>
      </c>
      <c r="I1038" s="47">
        <v>0.29115201385268508</v>
      </c>
      <c r="J1038" s="47">
        <v>1.5734836176350044</v>
      </c>
      <c r="K1038" s="48">
        <f>IF(I1038&lt;='CBSA Bike Groupings'!$B$2,'CBSA Bike Groupings'!$A$2,
IF(AND(I1038&lt;='CBSA Bike Groupings'!$B$3,I1038&gt;'CBSA Bike Groupings'!$B$2),'CBSA Bike Groupings'!$A$3,
IF(AND(I1038&lt;='CBSA Bike Groupings'!$B$4,I1038&gt;'CBSA Bike Groupings'!$B$3),'CBSA Bike Groupings'!$A$4,
IF(AND(I1038&lt;='CBSA Bike Groupings'!$B$5,I1038&gt;'CBSA Bike Groupings'!$B$4),'CBSA Bike Groupings'!$A$5,
IF(I1038&gt;'CBSA Bike Groupings'!$B$5,'CBSA Bike Groupings'!$A$6,"")))))</f>
        <v>2</v>
      </c>
      <c r="L1038" s="48">
        <f>IF(J1038&lt;='CBSA Walk Groupings'!$B$2,'CBSA Walk Groupings'!$A$2,
IF(AND(J1038&lt;='CBSA Walk Groupings'!$B$3,J1038&gt;'CBSA Walk Groupings'!$B$2),'CBSA Walk Groupings'!$A$3,
IF(AND(J1038&lt;='CBSA Walk Groupings'!$B$4,J1038&gt;'CBSA Walk Groupings'!$B$3),'CBSA Walk Groupings'!$A$4,
IF(AND(J1038&lt;='CBSA Walk Groupings'!$B$5,J1038&gt;'CBSA Walk Groupings'!$B$4),'CBSA Walk Groupings'!$A$5,
IF(J1038&gt;'CBSA Walk Groupings'!$B$5,'CBSA Walk Groupings'!$A$6,"")))))</f>
        <v>2</v>
      </c>
      <c r="M1038" s="72">
        <v>0</v>
      </c>
      <c r="N1038" s="72">
        <v>1</v>
      </c>
    </row>
    <row r="1039" spans="1:14" x14ac:dyDescent="0.25">
      <c r="A1039" t="str">
        <f t="shared" si="16"/>
        <v>Lima-Allen County Regional Planning Commission_2015</v>
      </c>
      <c r="B1039" t="s">
        <v>343</v>
      </c>
      <c r="C1039" s="49" t="s">
        <v>99</v>
      </c>
      <c r="D1039">
        <v>2015</v>
      </c>
      <c r="E1039" s="45">
        <v>106729.5462058043</v>
      </c>
      <c r="F1039" s="50">
        <v>47296.653977664762</v>
      </c>
      <c r="G1039" s="46">
        <v>131.99201837190776</v>
      </c>
      <c r="H1039" s="46">
        <v>667.0767782782907</v>
      </c>
      <c r="I1039" s="47">
        <v>0.27907263468202059</v>
      </c>
      <c r="J1039" s="47">
        <v>1.4104100865006415</v>
      </c>
      <c r="K1039" s="48">
        <f>IF(I1039&lt;='CBSA Bike Groupings'!$B$2,'CBSA Bike Groupings'!$A$2,
IF(AND(I1039&lt;='CBSA Bike Groupings'!$B$3,I1039&gt;'CBSA Bike Groupings'!$B$2),'CBSA Bike Groupings'!$A$3,
IF(AND(I1039&lt;='CBSA Bike Groupings'!$B$4,I1039&gt;'CBSA Bike Groupings'!$B$3),'CBSA Bike Groupings'!$A$4,
IF(AND(I1039&lt;='CBSA Bike Groupings'!$B$5,I1039&gt;'CBSA Bike Groupings'!$B$4),'CBSA Bike Groupings'!$A$5,
IF(I1039&gt;'CBSA Bike Groupings'!$B$5,'CBSA Bike Groupings'!$A$6,"")))))</f>
        <v>2</v>
      </c>
      <c r="L1039" s="48">
        <f>IF(J1039&lt;='CBSA Walk Groupings'!$B$2,'CBSA Walk Groupings'!$A$2,
IF(AND(J1039&lt;='CBSA Walk Groupings'!$B$3,J1039&gt;'CBSA Walk Groupings'!$B$2),'CBSA Walk Groupings'!$A$3,
IF(AND(J1039&lt;='CBSA Walk Groupings'!$B$4,J1039&gt;'CBSA Walk Groupings'!$B$3),'CBSA Walk Groupings'!$A$4,
IF(AND(J1039&lt;='CBSA Walk Groupings'!$B$5,J1039&gt;'CBSA Walk Groupings'!$B$4),'CBSA Walk Groupings'!$A$5,
IF(J1039&gt;'CBSA Walk Groupings'!$B$5,'CBSA Walk Groupings'!$A$6,"")))))</f>
        <v>2</v>
      </c>
      <c r="M1039" s="72">
        <v>0</v>
      </c>
      <c r="N1039" s="72">
        <v>1</v>
      </c>
    </row>
    <row r="1040" spans="1:14" x14ac:dyDescent="0.25">
      <c r="A1040" t="str">
        <f t="shared" si="16"/>
        <v>Lima-Allen County Regional Planning Commission_2016</v>
      </c>
      <c r="B1040" t="s">
        <v>343</v>
      </c>
      <c r="C1040" s="49" t="s">
        <v>99</v>
      </c>
      <c r="D1040">
        <v>2016</v>
      </c>
      <c r="E1040" s="45">
        <v>106125.62470249497</v>
      </c>
      <c r="F1040" s="50">
        <v>47812.178021279688</v>
      </c>
      <c r="G1040" s="46">
        <v>100.99681045799474</v>
      </c>
      <c r="H1040" s="46">
        <v>757.3966054301095</v>
      </c>
      <c r="I1040" s="47">
        <v>0.21123658163626066</v>
      </c>
      <c r="J1040" s="47">
        <v>1.5841081431032407</v>
      </c>
      <c r="K1040" s="48">
        <f>IF(I1040&lt;='CBSA Bike Groupings'!$B$2,'CBSA Bike Groupings'!$A$2,
IF(AND(I1040&lt;='CBSA Bike Groupings'!$B$3,I1040&gt;'CBSA Bike Groupings'!$B$2),'CBSA Bike Groupings'!$A$3,
IF(AND(I1040&lt;='CBSA Bike Groupings'!$B$4,I1040&gt;'CBSA Bike Groupings'!$B$3),'CBSA Bike Groupings'!$A$4,
IF(AND(I1040&lt;='CBSA Bike Groupings'!$B$5,I1040&gt;'CBSA Bike Groupings'!$B$4),'CBSA Bike Groupings'!$A$5,
IF(I1040&gt;'CBSA Bike Groupings'!$B$5,'CBSA Bike Groupings'!$A$6,"")))))</f>
        <v>1</v>
      </c>
      <c r="L1040" s="48">
        <f>IF(J1040&lt;='CBSA Walk Groupings'!$B$2,'CBSA Walk Groupings'!$A$2,
IF(AND(J1040&lt;='CBSA Walk Groupings'!$B$3,J1040&gt;'CBSA Walk Groupings'!$B$2),'CBSA Walk Groupings'!$A$3,
IF(AND(J1040&lt;='CBSA Walk Groupings'!$B$4,J1040&gt;'CBSA Walk Groupings'!$B$3),'CBSA Walk Groupings'!$A$4,
IF(AND(J1040&lt;='CBSA Walk Groupings'!$B$5,J1040&gt;'CBSA Walk Groupings'!$B$4),'CBSA Walk Groupings'!$A$5,
IF(J1040&gt;'CBSA Walk Groupings'!$B$5,'CBSA Walk Groupings'!$A$6,"")))))</f>
        <v>2</v>
      </c>
      <c r="M1040" s="72">
        <v>1</v>
      </c>
      <c r="N1040" s="72">
        <v>2</v>
      </c>
    </row>
    <row r="1041" spans="1:14" x14ac:dyDescent="0.25">
      <c r="A1041" t="str">
        <f t="shared" si="16"/>
        <v>Lima-Allen County Regional Planning Commission_2017</v>
      </c>
      <c r="B1041" t="s">
        <v>343</v>
      </c>
      <c r="C1041" s="49" t="s">
        <v>99</v>
      </c>
      <c r="D1041">
        <v>2017</v>
      </c>
      <c r="E1041" s="45">
        <v>105598</v>
      </c>
      <c r="F1041" s="50">
        <v>48038</v>
      </c>
      <c r="G1041" s="46">
        <v>73</v>
      </c>
      <c r="H1041" s="46">
        <v>753</v>
      </c>
      <c r="I1041" s="47">
        <f>(G1041/$F1041)*100</f>
        <v>0.15196302926849578</v>
      </c>
      <c r="J1041" s="47">
        <f>(H1041/$F1041)*100</f>
        <v>1.5675090553311961</v>
      </c>
      <c r="K1041" s="48">
        <f>IF(I1041&lt;='CBSA Bike Groupings'!$B$2,'CBSA Bike Groupings'!$A$2,
IF(AND(I1041&lt;='CBSA Bike Groupings'!$B$3,I1041&gt;'CBSA Bike Groupings'!$B$2),'CBSA Bike Groupings'!$A$3,
IF(AND(I1041&lt;='CBSA Bike Groupings'!$B$4,I1041&gt;'CBSA Bike Groupings'!$B$3),'CBSA Bike Groupings'!$A$4,
IF(AND(I1041&lt;='CBSA Bike Groupings'!$B$5,I1041&gt;'CBSA Bike Groupings'!$B$4),'CBSA Bike Groupings'!$A$5,
IF(I1041&gt;'CBSA Bike Groupings'!$B$5,'CBSA Bike Groupings'!$A$6,"")))))</f>
        <v>1</v>
      </c>
      <c r="L1041" s="48">
        <f>IF(J1041&lt;='CBSA Walk Groupings'!$B$2,'CBSA Walk Groupings'!$A$2,
IF(AND(J1041&lt;='CBSA Walk Groupings'!$B$3,J1041&gt;'CBSA Walk Groupings'!$B$2),'CBSA Walk Groupings'!$A$3,
IF(AND(J1041&lt;='CBSA Walk Groupings'!$B$4,J1041&gt;'CBSA Walk Groupings'!$B$3),'CBSA Walk Groupings'!$A$4,
IF(AND(J1041&lt;='CBSA Walk Groupings'!$B$5,J1041&gt;'CBSA Walk Groupings'!$B$4),'CBSA Walk Groupings'!$A$5,
IF(J1041&gt;'CBSA Walk Groupings'!$B$5,'CBSA Walk Groupings'!$A$6,"")))))</f>
        <v>2</v>
      </c>
      <c r="M1041" s="72">
        <v>0</v>
      </c>
      <c r="N1041" s="72">
        <v>0</v>
      </c>
    </row>
    <row r="1042" spans="1:14" x14ac:dyDescent="0.25">
      <c r="A1042" t="str">
        <f t="shared" si="16"/>
        <v>Lincoln Area MPO_2013</v>
      </c>
      <c r="B1042" t="s">
        <v>344</v>
      </c>
      <c r="C1042" s="49" t="s">
        <v>272</v>
      </c>
      <c r="D1042">
        <v>2013</v>
      </c>
      <c r="E1042" s="45">
        <v>289881.98228152003</v>
      </c>
      <c r="F1042" s="50">
        <v>153559.29659141347</v>
      </c>
      <c r="G1042" s="46">
        <v>2342.0091508116398</v>
      </c>
      <c r="H1042" s="46">
        <v>4098.1783693559428</v>
      </c>
      <c r="I1042" s="47">
        <v>1.5251496996910556</v>
      </c>
      <c r="J1042" s="47">
        <v>2.6687920955123077</v>
      </c>
      <c r="K1042" s="48">
        <f>IF(I1042&lt;='CBSA Bike Groupings'!$B$2,'CBSA Bike Groupings'!$A$2,
IF(AND(I1042&lt;='CBSA Bike Groupings'!$B$3,I1042&gt;'CBSA Bike Groupings'!$B$2),'CBSA Bike Groupings'!$A$3,
IF(AND(I1042&lt;='CBSA Bike Groupings'!$B$4,I1042&gt;'CBSA Bike Groupings'!$B$3),'CBSA Bike Groupings'!$A$4,
IF(AND(I1042&lt;='CBSA Bike Groupings'!$B$5,I1042&gt;'CBSA Bike Groupings'!$B$4),'CBSA Bike Groupings'!$A$5,
IF(I1042&gt;'CBSA Bike Groupings'!$B$5,'CBSA Bike Groupings'!$A$6,"")))))</f>
        <v>5</v>
      </c>
      <c r="L1042" s="48">
        <f>IF(J1042&lt;='CBSA Walk Groupings'!$B$2,'CBSA Walk Groupings'!$A$2,
IF(AND(J1042&lt;='CBSA Walk Groupings'!$B$3,J1042&gt;'CBSA Walk Groupings'!$B$2),'CBSA Walk Groupings'!$A$3,
IF(AND(J1042&lt;='CBSA Walk Groupings'!$B$4,J1042&gt;'CBSA Walk Groupings'!$B$3),'CBSA Walk Groupings'!$A$4,
IF(AND(J1042&lt;='CBSA Walk Groupings'!$B$5,J1042&gt;'CBSA Walk Groupings'!$B$4),'CBSA Walk Groupings'!$A$5,
IF(J1042&gt;'CBSA Walk Groupings'!$B$5,'CBSA Walk Groupings'!$A$6,"")))))</f>
        <v>4</v>
      </c>
      <c r="M1042" s="72">
        <v>0</v>
      </c>
      <c r="N1042" s="72">
        <v>2</v>
      </c>
    </row>
    <row r="1043" spans="1:14" x14ac:dyDescent="0.25">
      <c r="A1043" t="str">
        <f t="shared" si="16"/>
        <v>Lincoln Area MPO_2014</v>
      </c>
      <c r="B1043" t="s">
        <v>344</v>
      </c>
      <c r="C1043" s="49" t="s">
        <v>272</v>
      </c>
      <c r="D1043">
        <v>2014</v>
      </c>
      <c r="E1043" s="45">
        <v>293734.99532041419</v>
      </c>
      <c r="F1043" s="50">
        <v>155483.3112383273</v>
      </c>
      <c r="G1043" s="46">
        <v>2379.0141466050704</v>
      </c>
      <c r="H1043" s="46">
        <v>3931.1625340817095</v>
      </c>
      <c r="I1043" s="47">
        <v>1.5300768472562818</v>
      </c>
      <c r="J1043" s="47">
        <v>2.5283501507476651</v>
      </c>
      <c r="K1043" s="48">
        <f>IF(I1043&lt;='CBSA Bike Groupings'!$B$2,'CBSA Bike Groupings'!$A$2,
IF(AND(I1043&lt;='CBSA Bike Groupings'!$B$3,I1043&gt;'CBSA Bike Groupings'!$B$2),'CBSA Bike Groupings'!$A$3,
IF(AND(I1043&lt;='CBSA Bike Groupings'!$B$4,I1043&gt;'CBSA Bike Groupings'!$B$3),'CBSA Bike Groupings'!$A$4,
IF(AND(I1043&lt;='CBSA Bike Groupings'!$B$5,I1043&gt;'CBSA Bike Groupings'!$B$4),'CBSA Bike Groupings'!$A$5,
IF(I1043&gt;'CBSA Bike Groupings'!$B$5,'CBSA Bike Groupings'!$A$6,"")))))</f>
        <v>5</v>
      </c>
      <c r="L1043" s="48">
        <f>IF(J1043&lt;='CBSA Walk Groupings'!$B$2,'CBSA Walk Groupings'!$A$2,
IF(AND(J1043&lt;='CBSA Walk Groupings'!$B$3,J1043&gt;'CBSA Walk Groupings'!$B$2),'CBSA Walk Groupings'!$A$3,
IF(AND(J1043&lt;='CBSA Walk Groupings'!$B$4,J1043&gt;'CBSA Walk Groupings'!$B$3),'CBSA Walk Groupings'!$A$4,
IF(AND(J1043&lt;='CBSA Walk Groupings'!$B$5,J1043&gt;'CBSA Walk Groupings'!$B$4),'CBSA Walk Groupings'!$A$5,
IF(J1043&gt;'CBSA Walk Groupings'!$B$5,'CBSA Walk Groupings'!$A$6,"")))))</f>
        <v>4</v>
      </c>
      <c r="M1043" s="72">
        <v>1</v>
      </c>
      <c r="N1043" s="72">
        <v>2</v>
      </c>
    </row>
    <row r="1044" spans="1:14" x14ac:dyDescent="0.25">
      <c r="A1044" t="str">
        <f t="shared" si="16"/>
        <v>Lincoln Area MPO_2015</v>
      </c>
      <c r="B1044" t="s">
        <v>344</v>
      </c>
      <c r="C1044" s="49" t="s">
        <v>272</v>
      </c>
      <c r="D1044">
        <v>2015</v>
      </c>
      <c r="E1044" s="45">
        <v>298088.9857870753</v>
      </c>
      <c r="F1044" s="50">
        <v>159001.37091809171</v>
      </c>
      <c r="G1044" s="46">
        <v>2398.01713609027</v>
      </c>
      <c r="H1044" s="46">
        <v>4282.1796862244728</v>
      </c>
      <c r="I1044" s="47">
        <v>1.5081738743784727</v>
      </c>
      <c r="J1044" s="47">
        <v>2.6931715503449363</v>
      </c>
      <c r="K1044" s="48">
        <f>IF(I1044&lt;='CBSA Bike Groupings'!$B$2,'CBSA Bike Groupings'!$A$2,
IF(AND(I1044&lt;='CBSA Bike Groupings'!$B$3,I1044&gt;'CBSA Bike Groupings'!$B$2),'CBSA Bike Groupings'!$A$3,
IF(AND(I1044&lt;='CBSA Bike Groupings'!$B$4,I1044&gt;'CBSA Bike Groupings'!$B$3),'CBSA Bike Groupings'!$A$4,
IF(AND(I1044&lt;='CBSA Bike Groupings'!$B$5,I1044&gt;'CBSA Bike Groupings'!$B$4),'CBSA Bike Groupings'!$A$5,
IF(I1044&gt;'CBSA Bike Groupings'!$B$5,'CBSA Bike Groupings'!$A$6,"")))))</f>
        <v>5</v>
      </c>
      <c r="L1044" s="48">
        <f>IF(J1044&lt;='CBSA Walk Groupings'!$B$2,'CBSA Walk Groupings'!$A$2,
IF(AND(J1044&lt;='CBSA Walk Groupings'!$B$3,J1044&gt;'CBSA Walk Groupings'!$B$2),'CBSA Walk Groupings'!$A$3,
IF(AND(J1044&lt;='CBSA Walk Groupings'!$B$4,J1044&gt;'CBSA Walk Groupings'!$B$3),'CBSA Walk Groupings'!$A$4,
IF(AND(J1044&lt;='CBSA Walk Groupings'!$B$5,J1044&gt;'CBSA Walk Groupings'!$B$4),'CBSA Walk Groupings'!$A$5,
IF(J1044&gt;'CBSA Walk Groupings'!$B$5,'CBSA Walk Groupings'!$A$6,"")))))</f>
        <v>4</v>
      </c>
      <c r="M1044" s="72">
        <v>2</v>
      </c>
      <c r="N1044" s="72">
        <v>2</v>
      </c>
    </row>
    <row r="1045" spans="1:14" x14ac:dyDescent="0.25">
      <c r="A1045" t="str">
        <f t="shared" si="16"/>
        <v>Lincoln Area MPO_2016</v>
      </c>
      <c r="B1045" t="s">
        <v>344</v>
      </c>
      <c r="C1045" s="49" t="s">
        <v>272</v>
      </c>
      <c r="D1045">
        <v>2016</v>
      </c>
      <c r="E1045" s="45">
        <v>301716.10782061843</v>
      </c>
      <c r="F1045" s="50">
        <v>161917.52446348272</v>
      </c>
      <c r="G1045" s="46">
        <v>2504.0112285098139</v>
      </c>
      <c r="H1045" s="46">
        <v>4417.1684304862356</v>
      </c>
      <c r="I1045" s="47">
        <v>1.5464732658227762</v>
      </c>
      <c r="J1045" s="47">
        <v>2.7280360449695737</v>
      </c>
      <c r="K1045" s="48">
        <f>IF(I1045&lt;='CBSA Bike Groupings'!$B$2,'CBSA Bike Groupings'!$A$2,
IF(AND(I1045&lt;='CBSA Bike Groupings'!$B$3,I1045&gt;'CBSA Bike Groupings'!$B$2),'CBSA Bike Groupings'!$A$3,
IF(AND(I1045&lt;='CBSA Bike Groupings'!$B$4,I1045&gt;'CBSA Bike Groupings'!$B$3),'CBSA Bike Groupings'!$A$4,
IF(AND(I1045&lt;='CBSA Bike Groupings'!$B$5,I1045&gt;'CBSA Bike Groupings'!$B$4),'CBSA Bike Groupings'!$A$5,
IF(I1045&gt;'CBSA Bike Groupings'!$B$5,'CBSA Bike Groupings'!$A$6,"")))))</f>
        <v>5</v>
      </c>
      <c r="L1045" s="48">
        <f>IF(J1045&lt;='CBSA Walk Groupings'!$B$2,'CBSA Walk Groupings'!$A$2,
IF(AND(J1045&lt;='CBSA Walk Groupings'!$B$3,J1045&gt;'CBSA Walk Groupings'!$B$2),'CBSA Walk Groupings'!$A$3,
IF(AND(J1045&lt;='CBSA Walk Groupings'!$B$4,J1045&gt;'CBSA Walk Groupings'!$B$3),'CBSA Walk Groupings'!$A$4,
IF(AND(J1045&lt;='CBSA Walk Groupings'!$B$5,J1045&gt;'CBSA Walk Groupings'!$B$4),'CBSA Walk Groupings'!$A$5,
IF(J1045&gt;'CBSA Walk Groupings'!$B$5,'CBSA Walk Groupings'!$A$6,"")))))</f>
        <v>4</v>
      </c>
      <c r="M1045" s="72">
        <v>0</v>
      </c>
      <c r="N1045" s="72">
        <v>1</v>
      </c>
    </row>
    <row r="1046" spans="1:14" x14ac:dyDescent="0.25">
      <c r="A1046" t="str">
        <f t="shared" si="16"/>
        <v>Lincoln Area MPO_2017</v>
      </c>
      <c r="B1046" t="s">
        <v>344</v>
      </c>
      <c r="C1046" s="49" t="s">
        <v>272</v>
      </c>
      <c r="D1046">
        <v>2017</v>
      </c>
      <c r="E1046" s="45">
        <v>306367</v>
      </c>
      <c r="F1046" s="50">
        <v>164855</v>
      </c>
      <c r="G1046" s="46">
        <v>2026</v>
      </c>
      <c r="H1046" s="46">
        <v>4829</v>
      </c>
      <c r="I1046" s="47">
        <f>(G1046/$F1046)*100</f>
        <v>1.2289587819599042</v>
      </c>
      <c r="J1046" s="47">
        <f>(H1046/$F1046)*100</f>
        <v>2.929240848017955</v>
      </c>
      <c r="K1046" s="48">
        <f>IF(I1046&lt;='CBSA Bike Groupings'!$B$2,'CBSA Bike Groupings'!$A$2,
IF(AND(I1046&lt;='CBSA Bike Groupings'!$B$3,I1046&gt;'CBSA Bike Groupings'!$B$2),'CBSA Bike Groupings'!$A$3,
IF(AND(I1046&lt;='CBSA Bike Groupings'!$B$4,I1046&gt;'CBSA Bike Groupings'!$B$3),'CBSA Bike Groupings'!$A$4,
IF(AND(I1046&lt;='CBSA Bike Groupings'!$B$5,I1046&gt;'CBSA Bike Groupings'!$B$4),'CBSA Bike Groupings'!$A$5,
IF(I1046&gt;'CBSA Bike Groupings'!$B$5,'CBSA Bike Groupings'!$A$6,"")))))</f>
        <v>5</v>
      </c>
      <c r="L1046" s="48">
        <f>IF(J1046&lt;='CBSA Walk Groupings'!$B$2,'CBSA Walk Groupings'!$A$2,
IF(AND(J1046&lt;='CBSA Walk Groupings'!$B$3,J1046&gt;'CBSA Walk Groupings'!$B$2),'CBSA Walk Groupings'!$A$3,
IF(AND(J1046&lt;='CBSA Walk Groupings'!$B$4,J1046&gt;'CBSA Walk Groupings'!$B$3),'CBSA Walk Groupings'!$A$4,
IF(AND(J1046&lt;='CBSA Walk Groupings'!$B$5,J1046&gt;'CBSA Walk Groupings'!$B$4),'CBSA Walk Groupings'!$A$5,
IF(J1046&gt;'CBSA Walk Groupings'!$B$5,'CBSA Walk Groupings'!$A$6,"")))))</f>
        <v>4</v>
      </c>
      <c r="M1046" s="72">
        <v>1</v>
      </c>
      <c r="N1046" s="72">
        <v>2</v>
      </c>
    </row>
    <row r="1047" spans="1:14" x14ac:dyDescent="0.25">
      <c r="A1047" t="str">
        <f t="shared" si="16"/>
        <v>Longview MPO_2013</v>
      </c>
      <c r="B1047" t="s">
        <v>345</v>
      </c>
      <c r="C1047" s="49" t="s">
        <v>93</v>
      </c>
      <c r="D1047">
        <v>2013</v>
      </c>
      <c r="E1047" s="45">
        <v>111878.96142483469</v>
      </c>
      <c r="F1047" s="50">
        <v>49799.864381026862</v>
      </c>
      <c r="G1047" s="46">
        <v>111.03713861745251</v>
      </c>
      <c r="H1047" s="46">
        <v>458.84102872841231</v>
      </c>
      <c r="I1047" s="47">
        <v>0.22296674900134125</v>
      </c>
      <c r="J1047" s="47">
        <v>0.921370036708825</v>
      </c>
      <c r="K1047" s="48">
        <f>IF(I1047&lt;='CBSA Bike Groupings'!$B$2,'CBSA Bike Groupings'!$A$2,
IF(AND(I1047&lt;='CBSA Bike Groupings'!$B$3,I1047&gt;'CBSA Bike Groupings'!$B$2),'CBSA Bike Groupings'!$A$3,
IF(AND(I1047&lt;='CBSA Bike Groupings'!$B$4,I1047&gt;'CBSA Bike Groupings'!$B$3),'CBSA Bike Groupings'!$A$4,
IF(AND(I1047&lt;='CBSA Bike Groupings'!$B$5,I1047&gt;'CBSA Bike Groupings'!$B$4),'CBSA Bike Groupings'!$A$5,
IF(I1047&gt;'CBSA Bike Groupings'!$B$5,'CBSA Bike Groupings'!$A$6,"")))))</f>
        <v>1</v>
      </c>
      <c r="L1047" s="48">
        <f>IF(J1047&lt;='CBSA Walk Groupings'!$B$2,'CBSA Walk Groupings'!$A$2,
IF(AND(J1047&lt;='CBSA Walk Groupings'!$B$3,J1047&gt;'CBSA Walk Groupings'!$B$2),'CBSA Walk Groupings'!$A$3,
IF(AND(J1047&lt;='CBSA Walk Groupings'!$B$4,J1047&gt;'CBSA Walk Groupings'!$B$3),'CBSA Walk Groupings'!$A$4,
IF(AND(J1047&lt;='CBSA Walk Groupings'!$B$5,J1047&gt;'CBSA Walk Groupings'!$B$4),'CBSA Walk Groupings'!$A$5,
IF(J1047&gt;'CBSA Walk Groupings'!$B$5,'CBSA Walk Groupings'!$A$6,"")))))</f>
        <v>1</v>
      </c>
      <c r="M1047" s="72">
        <v>0</v>
      </c>
      <c r="N1047" s="72">
        <v>2</v>
      </c>
    </row>
    <row r="1048" spans="1:14" x14ac:dyDescent="0.25">
      <c r="A1048" t="str">
        <f t="shared" si="16"/>
        <v>Longview MPO_2014</v>
      </c>
      <c r="B1048" t="s">
        <v>345</v>
      </c>
      <c r="C1048" s="49" t="s">
        <v>93</v>
      </c>
      <c r="D1048">
        <v>2014</v>
      </c>
      <c r="E1048" s="45">
        <v>112681.94779181312</v>
      </c>
      <c r="F1048" s="50">
        <v>50064.968609850548</v>
      </c>
      <c r="G1048" s="46">
        <v>65.666033824206593</v>
      </c>
      <c r="H1048" s="46">
        <v>629.07060558235275</v>
      </c>
      <c r="I1048" s="47">
        <v>0.13116163986026441</v>
      </c>
      <c r="J1048" s="47">
        <v>1.256508538903947</v>
      </c>
      <c r="K1048" s="48">
        <f>IF(I1048&lt;='CBSA Bike Groupings'!$B$2,'CBSA Bike Groupings'!$A$2,
IF(AND(I1048&lt;='CBSA Bike Groupings'!$B$3,I1048&gt;'CBSA Bike Groupings'!$B$2),'CBSA Bike Groupings'!$A$3,
IF(AND(I1048&lt;='CBSA Bike Groupings'!$B$4,I1048&gt;'CBSA Bike Groupings'!$B$3),'CBSA Bike Groupings'!$A$4,
IF(AND(I1048&lt;='CBSA Bike Groupings'!$B$5,I1048&gt;'CBSA Bike Groupings'!$B$4),'CBSA Bike Groupings'!$A$5,
IF(I1048&gt;'CBSA Bike Groupings'!$B$5,'CBSA Bike Groupings'!$A$6,"")))))</f>
        <v>1</v>
      </c>
      <c r="L1048" s="48">
        <f>IF(J1048&lt;='CBSA Walk Groupings'!$B$2,'CBSA Walk Groupings'!$A$2,
IF(AND(J1048&lt;='CBSA Walk Groupings'!$B$3,J1048&gt;'CBSA Walk Groupings'!$B$2),'CBSA Walk Groupings'!$A$3,
IF(AND(J1048&lt;='CBSA Walk Groupings'!$B$4,J1048&gt;'CBSA Walk Groupings'!$B$3),'CBSA Walk Groupings'!$A$4,
IF(AND(J1048&lt;='CBSA Walk Groupings'!$B$5,J1048&gt;'CBSA Walk Groupings'!$B$4),'CBSA Walk Groupings'!$A$5,
IF(J1048&gt;'CBSA Walk Groupings'!$B$5,'CBSA Walk Groupings'!$A$6,"")))))</f>
        <v>1</v>
      </c>
      <c r="M1048" s="72">
        <v>1</v>
      </c>
      <c r="N1048" s="72">
        <v>6</v>
      </c>
    </row>
    <row r="1049" spans="1:14" x14ac:dyDescent="0.25">
      <c r="A1049" t="str">
        <f t="shared" si="16"/>
        <v>Longview MPO_2015</v>
      </c>
      <c r="B1049" t="s">
        <v>345</v>
      </c>
      <c r="C1049" s="49" t="s">
        <v>93</v>
      </c>
      <c r="D1049">
        <v>2015</v>
      </c>
      <c r="E1049" s="45">
        <v>113446.28652347311</v>
      </c>
      <c r="F1049" s="50">
        <v>50610.425977961786</v>
      </c>
      <c r="G1049" s="46">
        <v>14.567132232141599</v>
      </c>
      <c r="H1049" s="46">
        <v>681.22578013423981</v>
      </c>
      <c r="I1049" s="47">
        <v>2.8782868254230518E-2</v>
      </c>
      <c r="J1049" s="47">
        <v>1.3460186650688897</v>
      </c>
      <c r="K1049" s="48">
        <f>IF(I1049&lt;='CBSA Bike Groupings'!$B$2,'CBSA Bike Groupings'!$A$2,
IF(AND(I1049&lt;='CBSA Bike Groupings'!$B$3,I1049&gt;'CBSA Bike Groupings'!$B$2),'CBSA Bike Groupings'!$A$3,
IF(AND(I1049&lt;='CBSA Bike Groupings'!$B$4,I1049&gt;'CBSA Bike Groupings'!$B$3),'CBSA Bike Groupings'!$A$4,
IF(AND(I1049&lt;='CBSA Bike Groupings'!$B$5,I1049&gt;'CBSA Bike Groupings'!$B$4),'CBSA Bike Groupings'!$A$5,
IF(I1049&gt;'CBSA Bike Groupings'!$B$5,'CBSA Bike Groupings'!$A$6,"")))))</f>
        <v>1</v>
      </c>
      <c r="L1049" s="48">
        <f>IF(J1049&lt;='CBSA Walk Groupings'!$B$2,'CBSA Walk Groupings'!$A$2,
IF(AND(J1049&lt;='CBSA Walk Groupings'!$B$3,J1049&gt;'CBSA Walk Groupings'!$B$2),'CBSA Walk Groupings'!$A$3,
IF(AND(J1049&lt;='CBSA Walk Groupings'!$B$4,J1049&gt;'CBSA Walk Groupings'!$B$3),'CBSA Walk Groupings'!$A$4,
IF(AND(J1049&lt;='CBSA Walk Groupings'!$B$5,J1049&gt;'CBSA Walk Groupings'!$B$4),'CBSA Walk Groupings'!$A$5,
IF(J1049&gt;'CBSA Walk Groupings'!$B$5,'CBSA Walk Groupings'!$A$6,"")))))</f>
        <v>2</v>
      </c>
      <c r="M1049" s="72">
        <v>0</v>
      </c>
      <c r="N1049" s="72">
        <v>2</v>
      </c>
    </row>
    <row r="1050" spans="1:14" x14ac:dyDescent="0.25">
      <c r="A1050" t="str">
        <f t="shared" si="16"/>
        <v>Longview MPO_2016</v>
      </c>
      <c r="B1050" t="s">
        <v>345</v>
      </c>
      <c r="C1050" s="49" t="s">
        <v>93</v>
      </c>
      <c r="D1050">
        <v>2016</v>
      </c>
      <c r="E1050" s="45">
        <v>113312.29210962116</v>
      </c>
      <c r="F1050" s="50">
        <v>49860.141545790953</v>
      </c>
      <c r="G1050" s="46">
        <v>18</v>
      </c>
      <c r="H1050" s="46">
        <v>777.17506138427018</v>
      </c>
      <c r="I1050" s="47">
        <v>3.6100980546693827E-2</v>
      </c>
      <c r="J1050" s="47">
        <v>1.5587100984671733</v>
      </c>
      <c r="K1050" s="48">
        <f>IF(I1050&lt;='CBSA Bike Groupings'!$B$2,'CBSA Bike Groupings'!$A$2,
IF(AND(I1050&lt;='CBSA Bike Groupings'!$B$3,I1050&gt;'CBSA Bike Groupings'!$B$2),'CBSA Bike Groupings'!$A$3,
IF(AND(I1050&lt;='CBSA Bike Groupings'!$B$4,I1050&gt;'CBSA Bike Groupings'!$B$3),'CBSA Bike Groupings'!$A$4,
IF(AND(I1050&lt;='CBSA Bike Groupings'!$B$5,I1050&gt;'CBSA Bike Groupings'!$B$4),'CBSA Bike Groupings'!$A$5,
IF(I1050&gt;'CBSA Bike Groupings'!$B$5,'CBSA Bike Groupings'!$A$6,"")))))</f>
        <v>1</v>
      </c>
      <c r="L1050" s="48">
        <f>IF(J1050&lt;='CBSA Walk Groupings'!$B$2,'CBSA Walk Groupings'!$A$2,
IF(AND(J1050&lt;='CBSA Walk Groupings'!$B$3,J1050&gt;'CBSA Walk Groupings'!$B$2),'CBSA Walk Groupings'!$A$3,
IF(AND(J1050&lt;='CBSA Walk Groupings'!$B$4,J1050&gt;'CBSA Walk Groupings'!$B$3),'CBSA Walk Groupings'!$A$4,
IF(AND(J1050&lt;='CBSA Walk Groupings'!$B$5,J1050&gt;'CBSA Walk Groupings'!$B$4),'CBSA Walk Groupings'!$A$5,
IF(J1050&gt;'CBSA Walk Groupings'!$B$5,'CBSA Walk Groupings'!$A$6,"")))))</f>
        <v>2</v>
      </c>
      <c r="M1050" s="72">
        <v>1</v>
      </c>
      <c r="N1050" s="72">
        <v>0</v>
      </c>
    </row>
    <row r="1051" spans="1:14" x14ac:dyDescent="0.25">
      <c r="A1051" t="str">
        <f t="shared" si="16"/>
        <v>Longview MPO_2017</v>
      </c>
      <c r="B1051" t="s">
        <v>345</v>
      </c>
      <c r="C1051" s="49" t="s">
        <v>93</v>
      </c>
      <c r="D1051">
        <v>2017</v>
      </c>
      <c r="E1051" s="45">
        <v>113581</v>
      </c>
      <c r="F1051" s="50">
        <v>50320</v>
      </c>
      <c r="G1051" s="46">
        <v>19</v>
      </c>
      <c r="H1051" s="46">
        <v>863</v>
      </c>
      <c r="I1051" s="47">
        <f>(G1051/$F1051)*100</f>
        <v>3.7758346581875997E-2</v>
      </c>
      <c r="J1051" s="47">
        <f>(H1051/$F1051)*100</f>
        <v>1.7150238473767885</v>
      </c>
      <c r="K1051" s="48">
        <f>IF(I1051&lt;='CBSA Bike Groupings'!$B$2,'CBSA Bike Groupings'!$A$2,
IF(AND(I1051&lt;='CBSA Bike Groupings'!$B$3,I1051&gt;'CBSA Bike Groupings'!$B$2),'CBSA Bike Groupings'!$A$3,
IF(AND(I1051&lt;='CBSA Bike Groupings'!$B$4,I1051&gt;'CBSA Bike Groupings'!$B$3),'CBSA Bike Groupings'!$A$4,
IF(AND(I1051&lt;='CBSA Bike Groupings'!$B$5,I1051&gt;'CBSA Bike Groupings'!$B$4),'CBSA Bike Groupings'!$A$5,
IF(I1051&gt;'CBSA Bike Groupings'!$B$5,'CBSA Bike Groupings'!$A$6,"")))))</f>
        <v>1</v>
      </c>
      <c r="L1051" s="48">
        <f>IF(J1051&lt;='CBSA Walk Groupings'!$B$2,'CBSA Walk Groupings'!$A$2,
IF(AND(J1051&lt;='CBSA Walk Groupings'!$B$3,J1051&gt;'CBSA Walk Groupings'!$B$2),'CBSA Walk Groupings'!$A$3,
IF(AND(J1051&lt;='CBSA Walk Groupings'!$B$4,J1051&gt;'CBSA Walk Groupings'!$B$3),'CBSA Walk Groupings'!$A$4,
IF(AND(J1051&lt;='CBSA Walk Groupings'!$B$5,J1051&gt;'CBSA Walk Groupings'!$B$4),'CBSA Walk Groupings'!$A$5,
IF(J1051&gt;'CBSA Walk Groupings'!$B$5,'CBSA Walk Groupings'!$A$6,"")))))</f>
        <v>2</v>
      </c>
      <c r="M1051" s="72">
        <v>0</v>
      </c>
      <c r="N1051" s="72">
        <v>7</v>
      </c>
    </row>
    <row r="1052" spans="1:14" x14ac:dyDescent="0.25">
      <c r="A1052" t="str">
        <f t="shared" si="16"/>
        <v>Longview-Kelso-Rainier MPO_2013</v>
      </c>
      <c r="B1052" t="s">
        <v>346</v>
      </c>
      <c r="C1052" s="49" t="s">
        <v>347</v>
      </c>
      <c r="D1052">
        <v>2013</v>
      </c>
      <c r="E1052" s="45">
        <v>61350.816778781642</v>
      </c>
      <c r="F1052" s="50">
        <v>22558.926624105927</v>
      </c>
      <c r="G1052" s="46">
        <v>149.38744146157566</v>
      </c>
      <c r="H1052" s="46">
        <v>452.65945674389934</v>
      </c>
      <c r="I1052" s="47">
        <v>0.66220988237066136</v>
      </c>
      <c r="J1052" s="47">
        <v>2.0065646929326784</v>
      </c>
      <c r="K1052" s="48">
        <f>IF(I1052&lt;='CBSA Bike Groupings'!$B$2,'CBSA Bike Groupings'!$A$2,
IF(AND(I1052&lt;='CBSA Bike Groupings'!$B$3,I1052&gt;'CBSA Bike Groupings'!$B$2),'CBSA Bike Groupings'!$A$3,
IF(AND(I1052&lt;='CBSA Bike Groupings'!$B$4,I1052&gt;'CBSA Bike Groupings'!$B$3),'CBSA Bike Groupings'!$A$4,
IF(AND(I1052&lt;='CBSA Bike Groupings'!$B$5,I1052&gt;'CBSA Bike Groupings'!$B$4),'CBSA Bike Groupings'!$A$5,
IF(I1052&gt;'CBSA Bike Groupings'!$B$5,'CBSA Bike Groupings'!$A$6,"")))))</f>
        <v>4</v>
      </c>
      <c r="L1052" s="48">
        <f>IF(J1052&lt;='CBSA Walk Groupings'!$B$2,'CBSA Walk Groupings'!$A$2,
IF(AND(J1052&lt;='CBSA Walk Groupings'!$B$3,J1052&gt;'CBSA Walk Groupings'!$B$2),'CBSA Walk Groupings'!$A$3,
IF(AND(J1052&lt;='CBSA Walk Groupings'!$B$4,J1052&gt;'CBSA Walk Groupings'!$B$3),'CBSA Walk Groupings'!$A$4,
IF(AND(J1052&lt;='CBSA Walk Groupings'!$B$5,J1052&gt;'CBSA Walk Groupings'!$B$4),'CBSA Walk Groupings'!$A$5,
IF(J1052&gt;'CBSA Walk Groupings'!$B$5,'CBSA Walk Groupings'!$A$6,"")))))</f>
        <v>3</v>
      </c>
      <c r="M1052" s="72">
        <v>0</v>
      </c>
      <c r="N1052" s="72">
        <v>0</v>
      </c>
    </row>
    <row r="1053" spans="1:14" x14ac:dyDescent="0.25">
      <c r="A1053" t="str">
        <f t="shared" si="16"/>
        <v>Longview-Kelso-Rainier MPO_2014</v>
      </c>
      <c r="B1053" t="s">
        <v>346</v>
      </c>
      <c r="C1053" s="49" t="s">
        <v>347</v>
      </c>
      <c r="D1053">
        <v>2014</v>
      </c>
      <c r="E1053" s="45">
        <v>61870.182885856062</v>
      </c>
      <c r="F1053" s="50">
        <v>22662.275895315761</v>
      </c>
      <c r="G1053" s="46">
        <v>185.49868773311135</v>
      </c>
      <c r="H1053" s="46">
        <v>493.08920933467527</v>
      </c>
      <c r="I1053" s="47">
        <v>0.81853512237689019</v>
      </c>
      <c r="J1053" s="47">
        <v>2.1758150488168559</v>
      </c>
      <c r="K1053" s="48">
        <f>IF(I1053&lt;='CBSA Bike Groupings'!$B$2,'CBSA Bike Groupings'!$A$2,
IF(AND(I1053&lt;='CBSA Bike Groupings'!$B$3,I1053&gt;'CBSA Bike Groupings'!$B$2),'CBSA Bike Groupings'!$A$3,
IF(AND(I1053&lt;='CBSA Bike Groupings'!$B$4,I1053&gt;'CBSA Bike Groupings'!$B$3),'CBSA Bike Groupings'!$A$4,
IF(AND(I1053&lt;='CBSA Bike Groupings'!$B$5,I1053&gt;'CBSA Bike Groupings'!$B$4),'CBSA Bike Groupings'!$A$5,
IF(I1053&gt;'CBSA Bike Groupings'!$B$5,'CBSA Bike Groupings'!$A$6,"")))))</f>
        <v>5</v>
      </c>
      <c r="L1053" s="48">
        <f>IF(J1053&lt;='CBSA Walk Groupings'!$B$2,'CBSA Walk Groupings'!$A$2,
IF(AND(J1053&lt;='CBSA Walk Groupings'!$B$3,J1053&gt;'CBSA Walk Groupings'!$B$2),'CBSA Walk Groupings'!$A$3,
IF(AND(J1053&lt;='CBSA Walk Groupings'!$B$4,J1053&gt;'CBSA Walk Groupings'!$B$3),'CBSA Walk Groupings'!$A$4,
IF(AND(J1053&lt;='CBSA Walk Groupings'!$B$5,J1053&gt;'CBSA Walk Groupings'!$B$4),'CBSA Walk Groupings'!$A$5,
IF(J1053&gt;'CBSA Walk Groupings'!$B$5,'CBSA Walk Groupings'!$A$6,"")))))</f>
        <v>3</v>
      </c>
      <c r="M1053" s="72">
        <v>1</v>
      </c>
      <c r="N1053" s="72">
        <v>1</v>
      </c>
    </row>
    <row r="1054" spans="1:14" x14ac:dyDescent="0.25">
      <c r="A1054" t="str">
        <f t="shared" si="16"/>
        <v>Longview-Kelso-Rainier MPO_2015</v>
      </c>
      <c r="B1054" t="s">
        <v>346</v>
      </c>
      <c r="C1054" s="49" t="s">
        <v>347</v>
      </c>
      <c r="D1054">
        <v>2015</v>
      </c>
      <c r="E1054" s="45">
        <v>62139.444977297549</v>
      </c>
      <c r="F1054" s="50">
        <v>23189.229934900854</v>
      </c>
      <c r="G1054" s="46">
        <v>175.3342253425979</v>
      </c>
      <c r="H1054" s="46">
        <v>509.92484311374579</v>
      </c>
      <c r="I1054" s="47">
        <v>0.75610197421308878</v>
      </c>
      <c r="J1054" s="47">
        <v>2.1989727323643704</v>
      </c>
      <c r="K1054" s="48">
        <f>IF(I1054&lt;='CBSA Bike Groupings'!$B$2,'CBSA Bike Groupings'!$A$2,
IF(AND(I1054&lt;='CBSA Bike Groupings'!$B$3,I1054&gt;'CBSA Bike Groupings'!$B$2),'CBSA Bike Groupings'!$A$3,
IF(AND(I1054&lt;='CBSA Bike Groupings'!$B$4,I1054&gt;'CBSA Bike Groupings'!$B$3),'CBSA Bike Groupings'!$A$4,
IF(AND(I1054&lt;='CBSA Bike Groupings'!$B$5,I1054&gt;'CBSA Bike Groupings'!$B$4),'CBSA Bike Groupings'!$A$5,
IF(I1054&gt;'CBSA Bike Groupings'!$B$5,'CBSA Bike Groupings'!$A$6,"")))))</f>
        <v>4</v>
      </c>
      <c r="L1054" s="48">
        <f>IF(J1054&lt;='CBSA Walk Groupings'!$B$2,'CBSA Walk Groupings'!$A$2,
IF(AND(J1054&lt;='CBSA Walk Groupings'!$B$3,J1054&gt;'CBSA Walk Groupings'!$B$2),'CBSA Walk Groupings'!$A$3,
IF(AND(J1054&lt;='CBSA Walk Groupings'!$B$4,J1054&gt;'CBSA Walk Groupings'!$B$3),'CBSA Walk Groupings'!$A$4,
IF(AND(J1054&lt;='CBSA Walk Groupings'!$B$5,J1054&gt;'CBSA Walk Groupings'!$B$4),'CBSA Walk Groupings'!$A$5,
IF(J1054&gt;'CBSA Walk Groupings'!$B$5,'CBSA Walk Groupings'!$A$6,"")))))</f>
        <v>3</v>
      </c>
      <c r="M1054" s="72">
        <v>0</v>
      </c>
      <c r="N1054" s="72">
        <v>1</v>
      </c>
    </row>
    <row r="1055" spans="1:14" x14ac:dyDescent="0.25">
      <c r="A1055" t="str">
        <f t="shared" si="16"/>
        <v>Longview-Kelso-Rainier MPO_2016</v>
      </c>
      <c r="B1055" t="s">
        <v>346</v>
      </c>
      <c r="C1055" s="49" t="s">
        <v>347</v>
      </c>
      <c r="D1055">
        <v>2016</v>
      </c>
      <c r="E1055" s="45">
        <v>61566.442935718209</v>
      </c>
      <c r="F1055" s="50">
        <v>23181.529695941728</v>
      </c>
      <c r="G1055" s="46">
        <v>164.8433222349455</v>
      </c>
      <c r="H1055" s="46">
        <v>625.50651273988512</v>
      </c>
      <c r="I1055" s="47">
        <v>0.71109769026072411</v>
      </c>
      <c r="J1055" s="47">
        <v>2.6982969672160562</v>
      </c>
      <c r="K1055" s="48">
        <f>IF(I1055&lt;='CBSA Bike Groupings'!$B$2,'CBSA Bike Groupings'!$A$2,
IF(AND(I1055&lt;='CBSA Bike Groupings'!$B$3,I1055&gt;'CBSA Bike Groupings'!$B$2),'CBSA Bike Groupings'!$A$3,
IF(AND(I1055&lt;='CBSA Bike Groupings'!$B$4,I1055&gt;'CBSA Bike Groupings'!$B$3),'CBSA Bike Groupings'!$A$4,
IF(AND(I1055&lt;='CBSA Bike Groupings'!$B$5,I1055&gt;'CBSA Bike Groupings'!$B$4),'CBSA Bike Groupings'!$A$5,
IF(I1055&gt;'CBSA Bike Groupings'!$B$5,'CBSA Bike Groupings'!$A$6,"")))))</f>
        <v>4</v>
      </c>
      <c r="L1055" s="48">
        <f>IF(J1055&lt;='CBSA Walk Groupings'!$B$2,'CBSA Walk Groupings'!$A$2,
IF(AND(J1055&lt;='CBSA Walk Groupings'!$B$3,J1055&gt;'CBSA Walk Groupings'!$B$2),'CBSA Walk Groupings'!$A$3,
IF(AND(J1055&lt;='CBSA Walk Groupings'!$B$4,J1055&gt;'CBSA Walk Groupings'!$B$3),'CBSA Walk Groupings'!$A$4,
IF(AND(J1055&lt;='CBSA Walk Groupings'!$B$5,J1055&gt;'CBSA Walk Groupings'!$B$4),'CBSA Walk Groupings'!$A$5,
IF(J1055&gt;'CBSA Walk Groupings'!$B$5,'CBSA Walk Groupings'!$A$6,"")))))</f>
        <v>4</v>
      </c>
      <c r="M1055" s="72">
        <v>0</v>
      </c>
      <c r="N1055" s="72">
        <v>0</v>
      </c>
    </row>
    <row r="1056" spans="1:14" x14ac:dyDescent="0.25">
      <c r="A1056" t="str">
        <f t="shared" si="16"/>
        <v>Longview-Kelso-Rainier MPO_2017</v>
      </c>
      <c r="B1056" t="s">
        <v>346</v>
      </c>
      <c r="C1056" s="49" t="s">
        <v>347</v>
      </c>
      <c r="D1056">
        <v>2017</v>
      </c>
      <c r="E1056" s="45">
        <v>62961</v>
      </c>
      <c r="F1056" s="50">
        <v>24112</v>
      </c>
      <c r="G1056" s="46">
        <v>116</v>
      </c>
      <c r="H1056" s="46">
        <v>769</v>
      </c>
      <c r="I1056" s="47">
        <f>(G1056/$F1056)*100</f>
        <v>0.48108825481088258</v>
      </c>
      <c r="J1056" s="47">
        <f>(H1056/$F1056)*100</f>
        <v>3.1892833443928335</v>
      </c>
      <c r="K1056" s="48">
        <f>IF(I1056&lt;='CBSA Bike Groupings'!$B$2,'CBSA Bike Groupings'!$A$2,
IF(AND(I1056&lt;='CBSA Bike Groupings'!$B$3,I1056&gt;'CBSA Bike Groupings'!$B$2),'CBSA Bike Groupings'!$A$3,
IF(AND(I1056&lt;='CBSA Bike Groupings'!$B$4,I1056&gt;'CBSA Bike Groupings'!$B$3),'CBSA Bike Groupings'!$A$4,
IF(AND(I1056&lt;='CBSA Bike Groupings'!$B$5,I1056&gt;'CBSA Bike Groupings'!$B$4),'CBSA Bike Groupings'!$A$5,
IF(I1056&gt;'CBSA Bike Groupings'!$B$5,'CBSA Bike Groupings'!$A$6,"")))))</f>
        <v>3</v>
      </c>
      <c r="L1056" s="48">
        <f>IF(J1056&lt;='CBSA Walk Groupings'!$B$2,'CBSA Walk Groupings'!$A$2,
IF(AND(J1056&lt;='CBSA Walk Groupings'!$B$3,J1056&gt;'CBSA Walk Groupings'!$B$2),'CBSA Walk Groupings'!$A$3,
IF(AND(J1056&lt;='CBSA Walk Groupings'!$B$4,J1056&gt;'CBSA Walk Groupings'!$B$3),'CBSA Walk Groupings'!$A$4,
IF(AND(J1056&lt;='CBSA Walk Groupings'!$B$5,J1056&gt;'CBSA Walk Groupings'!$B$4),'CBSA Walk Groupings'!$A$5,
IF(J1056&gt;'CBSA Walk Groupings'!$B$5,'CBSA Walk Groupings'!$A$6,"")))))</f>
        <v>5</v>
      </c>
      <c r="M1056" s="72">
        <v>0</v>
      </c>
      <c r="N1056" s="72">
        <v>2</v>
      </c>
    </row>
    <row r="1057" spans="1:14" x14ac:dyDescent="0.25">
      <c r="A1057" t="str">
        <f t="shared" si="16"/>
        <v>Louisville Area MPO_2013</v>
      </c>
      <c r="B1057" t="s">
        <v>348</v>
      </c>
      <c r="C1057" s="49" t="s">
        <v>155</v>
      </c>
      <c r="D1057">
        <v>2013</v>
      </c>
      <c r="E1057" s="45">
        <v>1069676.1131926477</v>
      </c>
      <c r="F1057" s="50">
        <v>493970.97211350308</v>
      </c>
      <c r="G1057" s="46">
        <v>1397.0052325582608</v>
      </c>
      <c r="H1057" s="46">
        <v>8147.2622773551821</v>
      </c>
      <c r="I1057" s="47">
        <v>0.28281119973123875</v>
      </c>
      <c r="J1057" s="47">
        <v>1.6493402927091696</v>
      </c>
      <c r="K1057" s="48">
        <f>IF(I1057&lt;='CBSA Bike Groupings'!$B$2,'CBSA Bike Groupings'!$A$2,
IF(AND(I1057&lt;='CBSA Bike Groupings'!$B$3,I1057&gt;'CBSA Bike Groupings'!$B$2),'CBSA Bike Groupings'!$A$3,
IF(AND(I1057&lt;='CBSA Bike Groupings'!$B$4,I1057&gt;'CBSA Bike Groupings'!$B$3),'CBSA Bike Groupings'!$A$4,
IF(AND(I1057&lt;='CBSA Bike Groupings'!$B$5,I1057&gt;'CBSA Bike Groupings'!$B$4),'CBSA Bike Groupings'!$A$5,
IF(I1057&gt;'CBSA Bike Groupings'!$B$5,'CBSA Bike Groupings'!$A$6,"")))))</f>
        <v>2</v>
      </c>
      <c r="L1057" s="48">
        <f>IF(J1057&lt;='CBSA Walk Groupings'!$B$2,'CBSA Walk Groupings'!$A$2,
IF(AND(J1057&lt;='CBSA Walk Groupings'!$B$3,J1057&gt;'CBSA Walk Groupings'!$B$2),'CBSA Walk Groupings'!$A$3,
IF(AND(J1057&lt;='CBSA Walk Groupings'!$B$4,J1057&gt;'CBSA Walk Groupings'!$B$3),'CBSA Walk Groupings'!$A$4,
IF(AND(J1057&lt;='CBSA Walk Groupings'!$B$5,J1057&gt;'CBSA Walk Groupings'!$B$4),'CBSA Walk Groupings'!$A$5,
IF(J1057&gt;'CBSA Walk Groupings'!$B$5,'CBSA Walk Groupings'!$A$6,"")))))</f>
        <v>2</v>
      </c>
      <c r="M1057" s="72">
        <v>1</v>
      </c>
      <c r="N1057" s="72">
        <v>17</v>
      </c>
    </row>
    <row r="1058" spans="1:14" x14ac:dyDescent="0.25">
      <c r="A1058" t="str">
        <f t="shared" si="16"/>
        <v>Louisville Area MPO_2014</v>
      </c>
      <c r="B1058" t="s">
        <v>348</v>
      </c>
      <c r="C1058" s="49" t="s">
        <v>155</v>
      </c>
      <c r="D1058">
        <v>2014</v>
      </c>
      <c r="E1058" s="45">
        <v>1077531.2504026645</v>
      </c>
      <c r="F1058" s="50">
        <v>501908.68566124083</v>
      </c>
      <c r="G1058" s="46">
        <v>1386.0046131995978</v>
      </c>
      <c r="H1058" s="46">
        <v>8360.3857427646963</v>
      </c>
      <c r="I1058" s="47">
        <v>0.27614676788739023</v>
      </c>
      <c r="J1058" s="47">
        <v>1.665718482586187</v>
      </c>
      <c r="K1058" s="48">
        <f>IF(I1058&lt;='CBSA Bike Groupings'!$B$2,'CBSA Bike Groupings'!$A$2,
IF(AND(I1058&lt;='CBSA Bike Groupings'!$B$3,I1058&gt;'CBSA Bike Groupings'!$B$2),'CBSA Bike Groupings'!$A$3,
IF(AND(I1058&lt;='CBSA Bike Groupings'!$B$4,I1058&gt;'CBSA Bike Groupings'!$B$3),'CBSA Bike Groupings'!$A$4,
IF(AND(I1058&lt;='CBSA Bike Groupings'!$B$5,I1058&gt;'CBSA Bike Groupings'!$B$4),'CBSA Bike Groupings'!$A$5,
IF(I1058&gt;'CBSA Bike Groupings'!$B$5,'CBSA Bike Groupings'!$A$6,"")))))</f>
        <v>2</v>
      </c>
      <c r="L1058" s="48">
        <f>IF(J1058&lt;='CBSA Walk Groupings'!$B$2,'CBSA Walk Groupings'!$A$2,
IF(AND(J1058&lt;='CBSA Walk Groupings'!$B$3,J1058&gt;'CBSA Walk Groupings'!$B$2),'CBSA Walk Groupings'!$A$3,
IF(AND(J1058&lt;='CBSA Walk Groupings'!$B$4,J1058&gt;'CBSA Walk Groupings'!$B$3),'CBSA Walk Groupings'!$A$4,
IF(AND(J1058&lt;='CBSA Walk Groupings'!$B$5,J1058&gt;'CBSA Walk Groupings'!$B$4),'CBSA Walk Groupings'!$A$5,
IF(J1058&gt;'CBSA Walk Groupings'!$B$5,'CBSA Walk Groupings'!$A$6,"")))))</f>
        <v>2</v>
      </c>
      <c r="M1058" s="72">
        <v>2</v>
      </c>
      <c r="N1058" s="72">
        <v>23</v>
      </c>
    </row>
    <row r="1059" spans="1:14" x14ac:dyDescent="0.25">
      <c r="A1059" t="str">
        <f t="shared" si="16"/>
        <v>Louisville Area MPO_2015</v>
      </c>
      <c r="B1059" t="s">
        <v>348</v>
      </c>
      <c r="C1059" s="49" t="s">
        <v>155</v>
      </c>
      <c r="D1059">
        <v>2015</v>
      </c>
      <c r="E1059" s="45">
        <v>1085509.6689054193</v>
      </c>
      <c r="F1059" s="50">
        <v>510241.37814616144</v>
      </c>
      <c r="G1059" s="46">
        <v>1390.0052951467103</v>
      </c>
      <c r="H1059" s="46">
        <v>9176.810085282008</v>
      </c>
      <c r="I1059" s="47">
        <v>0.27242112354685111</v>
      </c>
      <c r="J1059" s="47">
        <v>1.7985233025639213</v>
      </c>
      <c r="K1059" s="48">
        <f>IF(I1059&lt;='CBSA Bike Groupings'!$B$2,'CBSA Bike Groupings'!$A$2,
IF(AND(I1059&lt;='CBSA Bike Groupings'!$B$3,I1059&gt;'CBSA Bike Groupings'!$B$2),'CBSA Bike Groupings'!$A$3,
IF(AND(I1059&lt;='CBSA Bike Groupings'!$B$4,I1059&gt;'CBSA Bike Groupings'!$B$3),'CBSA Bike Groupings'!$A$4,
IF(AND(I1059&lt;='CBSA Bike Groupings'!$B$5,I1059&gt;'CBSA Bike Groupings'!$B$4),'CBSA Bike Groupings'!$A$5,
IF(I1059&gt;'CBSA Bike Groupings'!$B$5,'CBSA Bike Groupings'!$A$6,"")))))</f>
        <v>2</v>
      </c>
      <c r="L1059" s="48">
        <f>IF(J1059&lt;='CBSA Walk Groupings'!$B$2,'CBSA Walk Groupings'!$A$2,
IF(AND(J1059&lt;='CBSA Walk Groupings'!$B$3,J1059&gt;'CBSA Walk Groupings'!$B$2),'CBSA Walk Groupings'!$A$3,
IF(AND(J1059&lt;='CBSA Walk Groupings'!$B$4,J1059&gt;'CBSA Walk Groupings'!$B$3),'CBSA Walk Groupings'!$A$4,
IF(AND(J1059&lt;='CBSA Walk Groupings'!$B$5,J1059&gt;'CBSA Walk Groupings'!$B$4),'CBSA Walk Groupings'!$A$5,
IF(J1059&gt;'CBSA Walk Groupings'!$B$5,'CBSA Walk Groupings'!$A$6,"")))))</f>
        <v>2</v>
      </c>
      <c r="M1059" s="72">
        <v>2</v>
      </c>
      <c r="N1059" s="72">
        <v>23</v>
      </c>
    </row>
    <row r="1060" spans="1:14" x14ac:dyDescent="0.25">
      <c r="A1060" t="str">
        <f t="shared" si="16"/>
        <v>Louisville Area MPO_2016</v>
      </c>
      <c r="B1060" t="s">
        <v>348</v>
      </c>
      <c r="C1060" s="49" t="s">
        <v>155</v>
      </c>
      <c r="D1060">
        <v>2016</v>
      </c>
      <c r="E1060" s="45">
        <v>1092223.4402623223</v>
      </c>
      <c r="F1060" s="50">
        <v>520354.95673685789</v>
      </c>
      <c r="G1060" s="46">
        <v>1475.0019939110709</v>
      </c>
      <c r="H1060" s="46">
        <v>9286.1601791910743</v>
      </c>
      <c r="I1060" s="47">
        <v>0.28346073671725885</v>
      </c>
      <c r="J1060" s="47">
        <v>1.7845818626240282</v>
      </c>
      <c r="K1060" s="48">
        <f>IF(I1060&lt;='CBSA Bike Groupings'!$B$2,'CBSA Bike Groupings'!$A$2,
IF(AND(I1060&lt;='CBSA Bike Groupings'!$B$3,I1060&gt;'CBSA Bike Groupings'!$B$2),'CBSA Bike Groupings'!$A$3,
IF(AND(I1060&lt;='CBSA Bike Groupings'!$B$4,I1060&gt;'CBSA Bike Groupings'!$B$3),'CBSA Bike Groupings'!$A$4,
IF(AND(I1060&lt;='CBSA Bike Groupings'!$B$5,I1060&gt;'CBSA Bike Groupings'!$B$4),'CBSA Bike Groupings'!$A$5,
IF(I1060&gt;'CBSA Bike Groupings'!$B$5,'CBSA Bike Groupings'!$A$6,"")))))</f>
        <v>2</v>
      </c>
      <c r="L1060" s="48">
        <f>IF(J1060&lt;='CBSA Walk Groupings'!$B$2,'CBSA Walk Groupings'!$A$2,
IF(AND(J1060&lt;='CBSA Walk Groupings'!$B$3,J1060&gt;'CBSA Walk Groupings'!$B$2),'CBSA Walk Groupings'!$A$3,
IF(AND(J1060&lt;='CBSA Walk Groupings'!$B$4,J1060&gt;'CBSA Walk Groupings'!$B$3),'CBSA Walk Groupings'!$A$4,
IF(AND(J1060&lt;='CBSA Walk Groupings'!$B$5,J1060&gt;'CBSA Walk Groupings'!$B$4),'CBSA Walk Groupings'!$A$5,
IF(J1060&gt;'CBSA Walk Groupings'!$B$5,'CBSA Walk Groupings'!$A$6,"")))))</f>
        <v>2</v>
      </c>
      <c r="M1060" s="72">
        <v>2</v>
      </c>
      <c r="N1060" s="72">
        <v>26</v>
      </c>
    </row>
    <row r="1061" spans="1:14" x14ac:dyDescent="0.25">
      <c r="A1061" t="str">
        <f t="shared" si="16"/>
        <v>Louisville Area MPO_2017</v>
      </c>
      <c r="B1061" t="s">
        <v>348</v>
      </c>
      <c r="C1061" s="49" t="s">
        <v>155</v>
      </c>
      <c r="D1061">
        <v>2017</v>
      </c>
      <c r="E1061" s="45">
        <v>1099652</v>
      </c>
      <c r="F1061" s="50">
        <v>529296</v>
      </c>
      <c r="G1061" s="46">
        <v>1406</v>
      </c>
      <c r="H1061" s="46">
        <v>8712</v>
      </c>
      <c r="I1061" s="47">
        <f>(G1061/$F1061)*100</f>
        <v>0.26563586348659352</v>
      </c>
      <c r="J1061" s="47">
        <f>(H1061/$F1061)*100</f>
        <v>1.6459599165684229</v>
      </c>
      <c r="K1061" s="48">
        <f>IF(I1061&lt;='CBSA Bike Groupings'!$B$2,'CBSA Bike Groupings'!$A$2,
IF(AND(I1061&lt;='CBSA Bike Groupings'!$B$3,I1061&gt;'CBSA Bike Groupings'!$B$2),'CBSA Bike Groupings'!$A$3,
IF(AND(I1061&lt;='CBSA Bike Groupings'!$B$4,I1061&gt;'CBSA Bike Groupings'!$B$3),'CBSA Bike Groupings'!$A$4,
IF(AND(I1061&lt;='CBSA Bike Groupings'!$B$5,I1061&gt;'CBSA Bike Groupings'!$B$4),'CBSA Bike Groupings'!$A$5,
IF(I1061&gt;'CBSA Bike Groupings'!$B$5,'CBSA Bike Groupings'!$A$6,"")))))</f>
        <v>2</v>
      </c>
      <c r="L1061" s="48">
        <f>IF(J1061&lt;='CBSA Walk Groupings'!$B$2,'CBSA Walk Groupings'!$A$2,
IF(AND(J1061&lt;='CBSA Walk Groupings'!$B$3,J1061&gt;'CBSA Walk Groupings'!$B$2),'CBSA Walk Groupings'!$A$3,
IF(AND(J1061&lt;='CBSA Walk Groupings'!$B$4,J1061&gt;'CBSA Walk Groupings'!$B$3),'CBSA Walk Groupings'!$A$4,
IF(AND(J1061&lt;='CBSA Walk Groupings'!$B$5,J1061&gt;'CBSA Walk Groupings'!$B$4),'CBSA Walk Groupings'!$A$5,
IF(J1061&gt;'CBSA Walk Groupings'!$B$5,'CBSA Walk Groupings'!$A$6,"")))))</f>
        <v>2</v>
      </c>
      <c r="M1061" s="72">
        <v>3</v>
      </c>
      <c r="N1061" s="72">
        <v>31</v>
      </c>
    </row>
    <row r="1062" spans="1:14" x14ac:dyDescent="0.25">
      <c r="A1062" t="str">
        <f t="shared" si="16"/>
        <v>Lowcountry Area Transportation Study_2013</v>
      </c>
      <c r="B1062" t="s">
        <v>349</v>
      </c>
      <c r="C1062" s="49" t="s">
        <v>111</v>
      </c>
      <c r="D1062">
        <v>2013</v>
      </c>
      <c r="E1062" s="45">
        <v>155496.09119344573</v>
      </c>
      <c r="F1062" s="50">
        <v>69596.660599198658</v>
      </c>
      <c r="G1062" s="46">
        <v>500.69978505549972</v>
      </c>
      <c r="H1062" s="46">
        <v>2370.7396957479136</v>
      </c>
      <c r="I1062" s="47">
        <v>0.71943076110934101</v>
      </c>
      <c r="J1062" s="47">
        <v>3.4063986336942298</v>
      </c>
      <c r="K1062" s="48">
        <f>IF(I1062&lt;='CBSA Bike Groupings'!$B$2,'CBSA Bike Groupings'!$A$2,
IF(AND(I1062&lt;='CBSA Bike Groupings'!$B$3,I1062&gt;'CBSA Bike Groupings'!$B$2),'CBSA Bike Groupings'!$A$3,
IF(AND(I1062&lt;='CBSA Bike Groupings'!$B$4,I1062&gt;'CBSA Bike Groupings'!$B$3),'CBSA Bike Groupings'!$A$4,
IF(AND(I1062&lt;='CBSA Bike Groupings'!$B$5,I1062&gt;'CBSA Bike Groupings'!$B$4),'CBSA Bike Groupings'!$A$5,
IF(I1062&gt;'CBSA Bike Groupings'!$B$5,'CBSA Bike Groupings'!$A$6,"")))))</f>
        <v>4</v>
      </c>
      <c r="L1062" s="48">
        <f>IF(J1062&lt;='CBSA Walk Groupings'!$B$2,'CBSA Walk Groupings'!$A$2,
IF(AND(J1062&lt;='CBSA Walk Groupings'!$B$3,J1062&gt;'CBSA Walk Groupings'!$B$2),'CBSA Walk Groupings'!$A$3,
IF(AND(J1062&lt;='CBSA Walk Groupings'!$B$4,J1062&gt;'CBSA Walk Groupings'!$B$3),'CBSA Walk Groupings'!$A$4,
IF(AND(J1062&lt;='CBSA Walk Groupings'!$B$5,J1062&gt;'CBSA Walk Groupings'!$B$4),'CBSA Walk Groupings'!$A$5,
IF(J1062&gt;'CBSA Walk Groupings'!$B$5,'CBSA Walk Groupings'!$A$6,"")))))</f>
        <v>5</v>
      </c>
      <c r="M1062" s="72">
        <v>2</v>
      </c>
      <c r="N1062" s="72">
        <v>4</v>
      </c>
    </row>
    <row r="1063" spans="1:14" x14ac:dyDescent="0.25">
      <c r="A1063" t="str">
        <f t="shared" si="16"/>
        <v>Lowcountry Area Transportation Study_2014</v>
      </c>
      <c r="B1063" t="s">
        <v>349</v>
      </c>
      <c r="C1063" s="49" t="s">
        <v>111</v>
      </c>
      <c r="D1063">
        <v>2014</v>
      </c>
      <c r="E1063" s="45">
        <v>158443.6701234541</v>
      </c>
      <c r="F1063" s="50">
        <v>70615.563126757552</v>
      </c>
      <c r="G1063" s="46">
        <v>580.01541067133019</v>
      </c>
      <c r="H1063" s="46">
        <v>1930.6484875889078</v>
      </c>
      <c r="I1063" s="47">
        <v>0.82137050954359891</v>
      </c>
      <c r="J1063" s="47">
        <v>2.7340268945010355</v>
      </c>
      <c r="K1063" s="48">
        <f>IF(I1063&lt;='CBSA Bike Groupings'!$B$2,'CBSA Bike Groupings'!$A$2,
IF(AND(I1063&lt;='CBSA Bike Groupings'!$B$3,I1063&gt;'CBSA Bike Groupings'!$B$2),'CBSA Bike Groupings'!$A$3,
IF(AND(I1063&lt;='CBSA Bike Groupings'!$B$4,I1063&gt;'CBSA Bike Groupings'!$B$3),'CBSA Bike Groupings'!$A$4,
IF(AND(I1063&lt;='CBSA Bike Groupings'!$B$5,I1063&gt;'CBSA Bike Groupings'!$B$4),'CBSA Bike Groupings'!$A$5,
IF(I1063&gt;'CBSA Bike Groupings'!$B$5,'CBSA Bike Groupings'!$A$6,"")))))</f>
        <v>5</v>
      </c>
      <c r="L1063" s="48">
        <f>IF(J1063&lt;='CBSA Walk Groupings'!$B$2,'CBSA Walk Groupings'!$A$2,
IF(AND(J1063&lt;='CBSA Walk Groupings'!$B$3,J1063&gt;'CBSA Walk Groupings'!$B$2),'CBSA Walk Groupings'!$A$3,
IF(AND(J1063&lt;='CBSA Walk Groupings'!$B$4,J1063&gt;'CBSA Walk Groupings'!$B$3),'CBSA Walk Groupings'!$A$4,
IF(AND(J1063&lt;='CBSA Walk Groupings'!$B$5,J1063&gt;'CBSA Walk Groupings'!$B$4),'CBSA Walk Groupings'!$A$5,
IF(J1063&gt;'CBSA Walk Groupings'!$B$5,'CBSA Walk Groupings'!$A$6,"")))))</f>
        <v>4</v>
      </c>
      <c r="M1063" s="72">
        <v>0</v>
      </c>
      <c r="N1063" s="72">
        <v>6</v>
      </c>
    </row>
    <row r="1064" spans="1:14" x14ac:dyDescent="0.25">
      <c r="A1064" t="str">
        <f t="shared" si="16"/>
        <v>Lowcountry Area Transportation Study_2015</v>
      </c>
      <c r="B1064" t="s">
        <v>349</v>
      </c>
      <c r="C1064" s="49" t="s">
        <v>111</v>
      </c>
      <c r="D1064">
        <v>2015</v>
      </c>
      <c r="E1064" s="45">
        <v>161180.55814172918</v>
      </c>
      <c r="F1064" s="50">
        <v>71210.691773858576</v>
      </c>
      <c r="G1064" s="46">
        <v>537.818587117883</v>
      </c>
      <c r="H1064" s="46">
        <v>2005.5753063521156</v>
      </c>
      <c r="I1064" s="47">
        <v>0.75524977179805464</v>
      </c>
      <c r="J1064" s="47">
        <v>2.8163963253174882</v>
      </c>
      <c r="K1064" s="48">
        <f>IF(I1064&lt;='CBSA Bike Groupings'!$B$2,'CBSA Bike Groupings'!$A$2,
IF(AND(I1064&lt;='CBSA Bike Groupings'!$B$3,I1064&gt;'CBSA Bike Groupings'!$B$2),'CBSA Bike Groupings'!$A$3,
IF(AND(I1064&lt;='CBSA Bike Groupings'!$B$4,I1064&gt;'CBSA Bike Groupings'!$B$3),'CBSA Bike Groupings'!$A$4,
IF(AND(I1064&lt;='CBSA Bike Groupings'!$B$5,I1064&gt;'CBSA Bike Groupings'!$B$4),'CBSA Bike Groupings'!$A$5,
IF(I1064&gt;'CBSA Bike Groupings'!$B$5,'CBSA Bike Groupings'!$A$6,"")))))</f>
        <v>4</v>
      </c>
      <c r="L1064" s="48">
        <f>IF(J1064&lt;='CBSA Walk Groupings'!$B$2,'CBSA Walk Groupings'!$A$2,
IF(AND(J1064&lt;='CBSA Walk Groupings'!$B$3,J1064&gt;'CBSA Walk Groupings'!$B$2),'CBSA Walk Groupings'!$A$3,
IF(AND(J1064&lt;='CBSA Walk Groupings'!$B$4,J1064&gt;'CBSA Walk Groupings'!$B$3),'CBSA Walk Groupings'!$A$4,
IF(AND(J1064&lt;='CBSA Walk Groupings'!$B$5,J1064&gt;'CBSA Walk Groupings'!$B$4),'CBSA Walk Groupings'!$A$5,
IF(J1064&gt;'CBSA Walk Groupings'!$B$5,'CBSA Walk Groupings'!$A$6,"")))))</f>
        <v>4</v>
      </c>
      <c r="M1064" s="72">
        <v>0</v>
      </c>
      <c r="N1064" s="72">
        <v>1</v>
      </c>
    </row>
    <row r="1065" spans="1:14" x14ac:dyDescent="0.25">
      <c r="A1065" t="str">
        <f t="shared" si="16"/>
        <v>Lowcountry Area Transportation Study_2016</v>
      </c>
      <c r="B1065" t="s">
        <v>349</v>
      </c>
      <c r="C1065" s="49" t="s">
        <v>111</v>
      </c>
      <c r="D1065">
        <v>2016</v>
      </c>
      <c r="E1065" s="45">
        <v>165763.67146786264</v>
      </c>
      <c r="F1065" s="50">
        <v>73559.731782143455</v>
      </c>
      <c r="G1065" s="46">
        <v>460.02035831101324</v>
      </c>
      <c r="H1065" s="46">
        <v>1835.6943102312639</v>
      </c>
      <c r="I1065" s="47">
        <v>0.62536981466085584</v>
      </c>
      <c r="J1065" s="47">
        <v>2.4955152306263257</v>
      </c>
      <c r="K1065" s="48">
        <f>IF(I1065&lt;='CBSA Bike Groupings'!$B$2,'CBSA Bike Groupings'!$A$2,
IF(AND(I1065&lt;='CBSA Bike Groupings'!$B$3,I1065&gt;'CBSA Bike Groupings'!$B$2),'CBSA Bike Groupings'!$A$3,
IF(AND(I1065&lt;='CBSA Bike Groupings'!$B$4,I1065&gt;'CBSA Bike Groupings'!$B$3),'CBSA Bike Groupings'!$A$4,
IF(AND(I1065&lt;='CBSA Bike Groupings'!$B$5,I1065&gt;'CBSA Bike Groupings'!$B$4),'CBSA Bike Groupings'!$A$5,
IF(I1065&gt;'CBSA Bike Groupings'!$B$5,'CBSA Bike Groupings'!$A$6,"")))))</f>
        <v>3</v>
      </c>
      <c r="L1065" s="48">
        <f>IF(J1065&lt;='CBSA Walk Groupings'!$B$2,'CBSA Walk Groupings'!$A$2,
IF(AND(J1065&lt;='CBSA Walk Groupings'!$B$3,J1065&gt;'CBSA Walk Groupings'!$B$2),'CBSA Walk Groupings'!$A$3,
IF(AND(J1065&lt;='CBSA Walk Groupings'!$B$4,J1065&gt;'CBSA Walk Groupings'!$B$3),'CBSA Walk Groupings'!$A$4,
IF(AND(J1065&lt;='CBSA Walk Groupings'!$B$5,J1065&gt;'CBSA Walk Groupings'!$B$4),'CBSA Walk Groupings'!$A$5,
IF(J1065&gt;'CBSA Walk Groupings'!$B$5,'CBSA Walk Groupings'!$A$6,"")))))</f>
        <v>4</v>
      </c>
      <c r="M1065" s="72">
        <v>6</v>
      </c>
      <c r="N1065" s="72">
        <v>6</v>
      </c>
    </row>
    <row r="1066" spans="1:14" x14ac:dyDescent="0.25">
      <c r="A1066" t="str">
        <f t="shared" si="16"/>
        <v>Lowcountry Area Transportation Study_2017</v>
      </c>
      <c r="B1066" t="s">
        <v>349</v>
      </c>
      <c r="C1066" s="49" t="s">
        <v>111</v>
      </c>
      <c r="D1066">
        <v>2017</v>
      </c>
      <c r="E1066" s="45">
        <v>169564</v>
      </c>
      <c r="F1066" s="50">
        <v>75420</v>
      </c>
      <c r="G1066" s="46">
        <v>430</v>
      </c>
      <c r="H1066" s="46">
        <v>1794</v>
      </c>
      <c r="I1066" s="47">
        <f>(G1066/$F1066)*100</f>
        <v>0.57014054627419786</v>
      </c>
      <c r="J1066" s="47">
        <f>(H1066/$F1066)*100</f>
        <v>2.3786793953858392</v>
      </c>
      <c r="K1066" s="48">
        <f>IF(I1066&lt;='CBSA Bike Groupings'!$B$2,'CBSA Bike Groupings'!$A$2,
IF(AND(I1066&lt;='CBSA Bike Groupings'!$B$3,I1066&gt;'CBSA Bike Groupings'!$B$2),'CBSA Bike Groupings'!$A$3,
IF(AND(I1066&lt;='CBSA Bike Groupings'!$B$4,I1066&gt;'CBSA Bike Groupings'!$B$3),'CBSA Bike Groupings'!$A$4,
IF(AND(I1066&lt;='CBSA Bike Groupings'!$B$5,I1066&gt;'CBSA Bike Groupings'!$B$4),'CBSA Bike Groupings'!$A$5,
IF(I1066&gt;'CBSA Bike Groupings'!$B$5,'CBSA Bike Groupings'!$A$6,"")))))</f>
        <v>3</v>
      </c>
      <c r="L1066" s="48">
        <f>IF(J1066&lt;='CBSA Walk Groupings'!$B$2,'CBSA Walk Groupings'!$A$2,
IF(AND(J1066&lt;='CBSA Walk Groupings'!$B$3,J1066&gt;'CBSA Walk Groupings'!$B$2),'CBSA Walk Groupings'!$A$3,
IF(AND(J1066&lt;='CBSA Walk Groupings'!$B$4,J1066&gt;'CBSA Walk Groupings'!$B$3),'CBSA Walk Groupings'!$A$4,
IF(AND(J1066&lt;='CBSA Walk Groupings'!$B$5,J1066&gt;'CBSA Walk Groupings'!$B$4),'CBSA Walk Groupings'!$A$5,
IF(J1066&gt;'CBSA Walk Groupings'!$B$5,'CBSA Walk Groupings'!$A$6,"")))))</f>
        <v>4</v>
      </c>
      <c r="M1066" s="72">
        <v>1</v>
      </c>
      <c r="N1066" s="72">
        <v>3</v>
      </c>
    </row>
    <row r="1067" spans="1:14" x14ac:dyDescent="0.25">
      <c r="A1067" t="str">
        <f t="shared" si="16"/>
        <v>Lower Connecticut River Valley MPO_2013</v>
      </c>
      <c r="B1067" t="s">
        <v>350</v>
      </c>
      <c r="C1067" s="49" t="s">
        <v>178</v>
      </c>
      <c r="D1067">
        <v>2013</v>
      </c>
      <c r="E1067" s="45">
        <v>169402.53641490045</v>
      </c>
      <c r="F1067" s="50">
        <v>86725.885392214055</v>
      </c>
      <c r="G1067" s="46">
        <v>76.599923424411017</v>
      </c>
      <c r="H1067" s="46">
        <v>2484.0151804013462</v>
      </c>
      <c r="I1067" s="47">
        <v>8.83241757382945E-2</v>
      </c>
      <c r="J1067" s="47">
        <v>2.8642142644811237</v>
      </c>
      <c r="K1067" s="48">
        <f>IF(I1067&lt;='CBSA Bike Groupings'!$B$2,'CBSA Bike Groupings'!$A$2,
IF(AND(I1067&lt;='CBSA Bike Groupings'!$B$3,I1067&gt;'CBSA Bike Groupings'!$B$2),'CBSA Bike Groupings'!$A$3,
IF(AND(I1067&lt;='CBSA Bike Groupings'!$B$4,I1067&gt;'CBSA Bike Groupings'!$B$3),'CBSA Bike Groupings'!$A$4,
IF(AND(I1067&lt;='CBSA Bike Groupings'!$B$5,I1067&gt;'CBSA Bike Groupings'!$B$4),'CBSA Bike Groupings'!$A$5,
IF(I1067&gt;'CBSA Bike Groupings'!$B$5,'CBSA Bike Groupings'!$A$6,"")))))</f>
        <v>1</v>
      </c>
      <c r="L1067" s="48">
        <f>IF(J1067&lt;='CBSA Walk Groupings'!$B$2,'CBSA Walk Groupings'!$A$2,
IF(AND(J1067&lt;='CBSA Walk Groupings'!$B$3,J1067&gt;'CBSA Walk Groupings'!$B$2),'CBSA Walk Groupings'!$A$3,
IF(AND(J1067&lt;='CBSA Walk Groupings'!$B$4,J1067&gt;'CBSA Walk Groupings'!$B$3),'CBSA Walk Groupings'!$A$4,
IF(AND(J1067&lt;='CBSA Walk Groupings'!$B$5,J1067&gt;'CBSA Walk Groupings'!$B$4),'CBSA Walk Groupings'!$A$5,
IF(J1067&gt;'CBSA Walk Groupings'!$B$5,'CBSA Walk Groupings'!$A$6,"")))))</f>
        <v>4</v>
      </c>
      <c r="M1067" s="72">
        <v>0</v>
      </c>
      <c r="N1067" s="72">
        <v>2</v>
      </c>
    </row>
    <row r="1068" spans="1:14" x14ac:dyDescent="0.25">
      <c r="A1068" t="str">
        <f t="shared" si="16"/>
        <v>Lower Connecticut River Valley MPO_2014</v>
      </c>
      <c r="B1068" t="s">
        <v>350</v>
      </c>
      <c r="C1068" s="49" t="s">
        <v>178</v>
      </c>
      <c r="D1068">
        <v>2014</v>
      </c>
      <c r="E1068" s="45">
        <v>169263.65055115425</v>
      </c>
      <c r="F1068" s="50">
        <v>87663.336165899935</v>
      </c>
      <c r="G1068" s="46">
        <v>85.499683770989122</v>
      </c>
      <c r="H1068" s="46">
        <v>2615.8064656063748</v>
      </c>
      <c r="I1068" s="47">
        <v>9.7531861677251058E-2</v>
      </c>
      <c r="J1068" s="47">
        <v>2.9839230173216866</v>
      </c>
      <c r="K1068" s="48">
        <f>IF(I1068&lt;='CBSA Bike Groupings'!$B$2,'CBSA Bike Groupings'!$A$2,
IF(AND(I1068&lt;='CBSA Bike Groupings'!$B$3,I1068&gt;'CBSA Bike Groupings'!$B$2),'CBSA Bike Groupings'!$A$3,
IF(AND(I1068&lt;='CBSA Bike Groupings'!$B$4,I1068&gt;'CBSA Bike Groupings'!$B$3),'CBSA Bike Groupings'!$A$4,
IF(AND(I1068&lt;='CBSA Bike Groupings'!$B$5,I1068&gt;'CBSA Bike Groupings'!$B$4),'CBSA Bike Groupings'!$A$5,
IF(I1068&gt;'CBSA Bike Groupings'!$B$5,'CBSA Bike Groupings'!$A$6,"")))))</f>
        <v>1</v>
      </c>
      <c r="L1068" s="48">
        <f>IF(J1068&lt;='CBSA Walk Groupings'!$B$2,'CBSA Walk Groupings'!$A$2,
IF(AND(J1068&lt;='CBSA Walk Groupings'!$B$3,J1068&gt;'CBSA Walk Groupings'!$B$2),'CBSA Walk Groupings'!$A$3,
IF(AND(J1068&lt;='CBSA Walk Groupings'!$B$4,J1068&gt;'CBSA Walk Groupings'!$B$3),'CBSA Walk Groupings'!$A$4,
IF(AND(J1068&lt;='CBSA Walk Groupings'!$B$5,J1068&gt;'CBSA Walk Groupings'!$B$4),'CBSA Walk Groupings'!$A$5,
IF(J1068&gt;'CBSA Walk Groupings'!$B$5,'CBSA Walk Groupings'!$A$6,"")))))</f>
        <v>4</v>
      </c>
      <c r="M1068" s="72">
        <v>0</v>
      </c>
      <c r="N1068" s="72">
        <v>4</v>
      </c>
    </row>
    <row r="1069" spans="1:14" x14ac:dyDescent="0.25">
      <c r="A1069" t="str">
        <f t="shared" si="16"/>
        <v>Lower Connecticut River Valley MPO_2015</v>
      </c>
      <c r="B1069" t="s">
        <v>350</v>
      </c>
      <c r="C1069" s="49" t="s">
        <v>178</v>
      </c>
      <c r="D1069">
        <v>2015</v>
      </c>
      <c r="E1069" s="45">
        <v>168915.15280125954</v>
      </c>
      <c r="F1069" s="50">
        <v>88346.434470619482</v>
      </c>
      <c r="G1069" s="46">
        <v>91.300562043001321</v>
      </c>
      <c r="H1069" s="46">
        <v>2478.8661916742658</v>
      </c>
      <c r="I1069" s="47">
        <v>0.10334379943014481</v>
      </c>
      <c r="J1069" s="47">
        <v>2.8058474646179845</v>
      </c>
      <c r="K1069" s="48">
        <f>IF(I1069&lt;='CBSA Bike Groupings'!$B$2,'CBSA Bike Groupings'!$A$2,
IF(AND(I1069&lt;='CBSA Bike Groupings'!$B$3,I1069&gt;'CBSA Bike Groupings'!$B$2),'CBSA Bike Groupings'!$A$3,
IF(AND(I1069&lt;='CBSA Bike Groupings'!$B$4,I1069&gt;'CBSA Bike Groupings'!$B$3),'CBSA Bike Groupings'!$A$4,
IF(AND(I1069&lt;='CBSA Bike Groupings'!$B$5,I1069&gt;'CBSA Bike Groupings'!$B$4),'CBSA Bike Groupings'!$A$5,
IF(I1069&gt;'CBSA Bike Groupings'!$B$5,'CBSA Bike Groupings'!$A$6,"")))))</f>
        <v>1</v>
      </c>
      <c r="L1069" s="48">
        <f>IF(J1069&lt;='CBSA Walk Groupings'!$B$2,'CBSA Walk Groupings'!$A$2,
IF(AND(J1069&lt;='CBSA Walk Groupings'!$B$3,J1069&gt;'CBSA Walk Groupings'!$B$2),'CBSA Walk Groupings'!$A$3,
IF(AND(J1069&lt;='CBSA Walk Groupings'!$B$4,J1069&gt;'CBSA Walk Groupings'!$B$3),'CBSA Walk Groupings'!$A$4,
IF(AND(J1069&lt;='CBSA Walk Groupings'!$B$5,J1069&gt;'CBSA Walk Groupings'!$B$4),'CBSA Walk Groupings'!$A$5,
IF(J1069&gt;'CBSA Walk Groupings'!$B$5,'CBSA Walk Groupings'!$A$6,"")))))</f>
        <v>4</v>
      </c>
      <c r="M1069" s="72">
        <v>0</v>
      </c>
      <c r="N1069" s="72">
        <v>2</v>
      </c>
    </row>
    <row r="1070" spans="1:14" x14ac:dyDescent="0.25">
      <c r="A1070" t="str">
        <f t="shared" si="16"/>
        <v>Lower Connecticut River Valley MPO_2016</v>
      </c>
      <c r="B1070" t="s">
        <v>350</v>
      </c>
      <c r="C1070" s="49" t="s">
        <v>178</v>
      </c>
      <c r="D1070">
        <v>2016</v>
      </c>
      <c r="E1070" s="45">
        <v>168108.43298256744</v>
      </c>
      <c r="F1070" s="50">
        <v>88922.327488007373</v>
      </c>
      <c r="G1070" s="46">
        <v>88.388915236132959</v>
      </c>
      <c r="H1070" s="46">
        <v>2558.5432516387405</v>
      </c>
      <c r="I1070" s="47">
        <v>9.9400136875694864E-2</v>
      </c>
      <c r="J1070" s="47">
        <v>2.8772787711655456</v>
      </c>
      <c r="K1070" s="48">
        <f>IF(I1070&lt;='CBSA Bike Groupings'!$B$2,'CBSA Bike Groupings'!$A$2,
IF(AND(I1070&lt;='CBSA Bike Groupings'!$B$3,I1070&gt;'CBSA Bike Groupings'!$B$2),'CBSA Bike Groupings'!$A$3,
IF(AND(I1070&lt;='CBSA Bike Groupings'!$B$4,I1070&gt;'CBSA Bike Groupings'!$B$3),'CBSA Bike Groupings'!$A$4,
IF(AND(I1070&lt;='CBSA Bike Groupings'!$B$5,I1070&gt;'CBSA Bike Groupings'!$B$4),'CBSA Bike Groupings'!$A$5,
IF(I1070&gt;'CBSA Bike Groupings'!$B$5,'CBSA Bike Groupings'!$A$6,"")))))</f>
        <v>1</v>
      </c>
      <c r="L1070" s="48">
        <f>IF(J1070&lt;='CBSA Walk Groupings'!$B$2,'CBSA Walk Groupings'!$A$2,
IF(AND(J1070&lt;='CBSA Walk Groupings'!$B$3,J1070&gt;'CBSA Walk Groupings'!$B$2),'CBSA Walk Groupings'!$A$3,
IF(AND(J1070&lt;='CBSA Walk Groupings'!$B$4,J1070&gt;'CBSA Walk Groupings'!$B$3),'CBSA Walk Groupings'!$A$4,
IF(AND(J1070&lt;='CBSA Walk Groupings'!$B$5,J1070&gt;'CBSA Walk Groupings'!$B$4),'CBSA Walk Groupings'!$A$5,
IF(J1070&gt;'CBSA Walk Groupings'!$B$5,'CBSA Walk Groupings'!$A$6,"")))))</f>
        <v>4</v>
      </c>
      <c r="M1070" s="72">
        <v>1</v>
      </c>
      <c r="N1070" s="72">
        <v>4</v>
      </c>
    </row>
    <row r="1071" spans="1:14" x14ac:dyDescent="0.25">
      <c r="A1071" t="str">
        <f t="shared" si="16"/>
        <v>Lower Connecticut River Valley MPO_2017</v>
      </c>
      <c r="B1071" t="s">
        <v>350</v>
      </c>
      <c r="C1071" s="49" t="s">
        <v>178</v>
      </c>
      <c r="D1071">
        <v>2017</v>
      </c>
      <c r="E1071" s="45">
        <v>167769</v>
      </c>
      <c r="F1071" s="50">
        <v>88472</v>
      </c>
      <c r="G1071" s="46">
        <v>49</v>
      </c>
      <c r="H1071" s="46">
        <v>2485</v>
      </c>
      <c r="I1071" s="47">
        <f>(G1071/$F1071)*100</f>
        <v>5.5384754498598428E-2</v>
      </c>
      <c r="J1071" s="47">
        <f>(H1071/$F1071)*100</f>
        <v>2.8087982638574918</v>
      </c>
      <c r="K1071" s="48">
        <f>IF(I1071&lt;='CBSA Bike Groupings'!$B$2,'CBSA Bike Groupings'!$A$2,
IF(AND(I1071&lt;='CBSA Bike Groupings'!$B$3,I1071&gt;'CBSA Bike Groupings'!$B$2),'CBSA Bike Groupings'!$A$3,
IF(AND(I1071&lt;='CBSA Bike Groupings'!$B$4,I1071&gt;'CBSA Bike Groupings'!$B$3),'CBSA Bike Groupings'!$A$4,
IF(AND(I1071&lt;='CBSA Bike Groupings'!$B$5,I1071&gt;'CBSA Bike Groupings'!$B$4),'CBSA Bike Groupings'!$A$5,
IF(I1071&gt;'CBSA Bike Groupings'!$B$5,'CBSA Bike Groupings'!$A$6,"")))))</f>
        <v>1</v>
      </c>
      <c r="L1071" s="48">
        <f>IF(J1071&lt;='CBSA Walk Groupings'!$B$2,'CBSA Walk Groupings'!$A$2,
IF(AND(J1071&lt;='CBSA Walk Groupings'!$B$3,J1071&gt;'CBSA Walk Groupings'!$B$2),'CBSA Walk Groupings'!$A$3,
IF(AND(J1071&lt;='CBSA Walk Groupings'!$B$4,J1071&gt;'CBSA Walk Groupings'!$B$3),'CBSA Walk Groupings'!$A$4,
IF(AND(J1071&lt;='CBSA Walk Groupings'!$B$5,J1071&gt;'CBSA Walk Groupings'!$B$4),'CBSA Walk Groupings'!$A$5,
IF(J1071&gt;'CBSA Walk Groupings'!$B$5,'CBSA Walk Groupings'!$A$6,"")))))</f>
        <v>4</v>
      </c>
      <c r="M1071" s="72">
        <v>0</v>
      </c>
      <c r="N1071" s="72">
        <v>2</v>
      </c>
    </row>
    <row r="1072" spans="1:14" x14ac:dyDescent="0.25">
      <c r="A1072" t="str">
        <f t="shared" si="16"/>
        <v>Lubbock MPO_2013</v>
      </c>
      <c r="B1072" t="s">
        <v>351</v>
      </c>
      <c r="C1072" s="49" t="s">
        <v>93</v>
      </c>
      <c r="D1072">
        <v>2013</v>
      </c>
      <c r="E1072" s="45">
        <v>242130.08216094339</v>
      </c>
      <c r="F1072" s="50">
        <v>116018.28317222469</v>
      </c>
      <c r="G1072" s="46">
        <v>601.99999999976001</v>
      </c>
      <c r="H1072" s="46">
        <v>2493.1986304460847</v>
      </c>
      <c r="I1072" s="47">
        <v>0.51888373413189892</v>
      </c>
      <c r="J1072" s="47">
        <v>2.1489704573071702</v>
      </c>
      <c r="K1072" s="48">
        <f>IF(I1072&lt;='CBSA Bike Groupings'!$B$2,'CBSA Bike Groupings'!$A$2,
IF(AND(I1072&lt;='CBSA Bike Groupings'!$B$3,I1072&gt;'CBSA Bike Groupings'!$B$2),'CBSA Bike Groupings'!$A$3,
IF(AND(I1072&lt;='CBSA Bike Groupings'!$B$4,I1072&gt;'CBSA Bike Groupings'!$B$3),'CBSA Bike Groupings'!$A$4,
IF(AND(I1072&lt;='CBSA Bike Groupings'!$B$5,I1072&gt;'CBSA Bike Groupings'!$B$4),'CBSA Bike Groupings'!$A$5,
IF(I1072&gt;'CBSA Bike Groupings'!$B$5,'CBSA Bike Groupings'!$A$6,"")))))</f>
        <v>3</v>
      </c>
      <c r="L1072" s="48">
        <f>IF(J1072&lt;='CBSA Walk Groupings'!$B$2,'CBSA Walk Groupings'!$A$2,
IF(AND(J1072&lt;='CBSA Walk Groupings'!$B$3,J1072&gt;'CBSA Walk Groupings'!$B$2),'CBSA Walk Groupings'!$A$3,
IF(AND(J1072&lt;='CBSA Walk Groupings'!$B$4,J1072&gt;'CBSA Walk Groupings'!$B$3),'CBSA Walk Groupings'!$A$4,
IF(AND(J1072&lt;='CBSA Walk Groupings'!$B$5,J1072&gt;'CBSA Walk Groupings'!$B$4),'CBSA Walk Groupings'!$A$5,
IF(J1072&gt;'CBSA Walk Groupings'!$B$5,'CBSA Walk Groupings'!$A$6,"")))))</f>
        <v>3</v>
      </c>
      <c r="M1072" s="72">
        <v>0</v>
      </c>
      <c r="N1072" s="72">
        <v>2</v>
      </c>
    </row>
    <row r="1073" spans="1:14" x14ac:dyDescent="0.25">
      <c r="A1073" t="str">
        <f t="shared" si="16"/>
        <v>Lubbock MPO_2014</v>
      </c>
      <c r="B1073" t="s">
        <v>351</v>
      </c>
      <c r="C1073" s="49" t="s">
        <v>93</v>
      </c>
      <c r="D1073">
        <v>2014</v>
      </c>
      <c r="E1073" s="45">
        <v>247230.55384901399</v>
      </c>
      <c r="F1073" s="50">
        <v>119278.2823725779</v>
      </c>
      <c r="G1073" s="46">
        <v>558.99999999984709</v>
      </c>
      <c r="H1073" s="46">
        <v>2320.8459798029307</v>
      </c>
      <c r="I1073" s="47">
        <v>0.46865195313070784</v>
      </c>
      <c r="J1073" s="47">
        <v>1.9457406106448878</v>
      </c>
      <c r="K1073" s="48">
        <f>IF(I1073&lt;='CBSA Bike Groupings'!$B$2,'CBSA Bike Groupings'!$A$2,
IF(AND(I1073&lt;='CBSA Bike Groupings'!$B$3,I1073&gt;'CBSA Bike Groupings'!$B$2),'CBSA Bike Groupings'!$A$3,
IF(AND(I1073&lt;='CBSA Bike Groupings'!$B$4,I1073&gt;'CBSA Bike Groupings'!$B$3),'CBSA Bike Groupings'!$A$4,
IF(AND(I1073&lt;='CBSA Bike Groupings'!$B$5,I1073&gt;'CBSA Bike Groupings'!$B$4),'CBSA Bike Groupings'!$A$5,
IF(I1073&gt;'CBSA Bike Groupings'!$B$5,'CBSA Bike Groupings'!$A$6,"")))))</f>
        <v>3</v>
      </c>
      <c r="L1073" s="48">
        <f>IF(J1073&lt;='CBSA Walk Groupings'!$B$2,'CBSA Walk Groupings'!$A$2,
IF(AND(J1073&lt;='CBSA Walk Groupings'!$B$3,J1073&gt;'CBSA Walk Groupings'!$B$2),'CBSA Walk Groupings'!$A$3,
IF(AND(J1073&lt;='CBSA Walk Groupings'!$B$4,J1073&gt;'CBSA Walk Groupings'!$B$3),'CBSA Walk Groupings'!$A$4,
IF(AND(J1073&lt;='CBSA Walk Groupings'!$B$5,J1073&gt;'CBSA Walk Groupings'!$B$4),'CBSA Walk Groupings'!$A$5,
IF(J1073&gt;'CBSA Walk Groupings'!$B$5,'CBSA Walk Groupings'!$A$6,"")))))</f>
        <v>3</v>
      </c>
      <c r="M1073" s="72">
        <v>1</v>
      </c>
      <c r="N1073" s="72">
        <v>9</v>
      </c>
    </row>
    <row r="1074" spans="1:14" x14ac:dyDescent="0.25">
      <c r="A1074" t="str">
        <f t="shared" si="16"/>
        <v>Lubbock MPO_2015</v>
      </c>
      <c r="B1074" t="s">
        <v>351</v>
      </c>
      <c r="C1074" s="49" t="s">
        <v>93</v>
      </c>
      <c r="D1074">
        <v>2015</v>
      </c>
      <c r="E1074" s="45">
        <v>250782.28294944321</v>
      </c>
      <c r="F1074" s="50">
        <v>120989.84925179086</v>
      </c>
      <c r="G1074" s="46">
        <v>720.99999999993202</v>
      </c>
      <c r="H1074" s="46">
        <v>2576.3017389481779</v>
      </c>
      <c r="I1074" s="47">
        <v>0.5959177604225836</v>
      </c>
      <c r="J1074" s="47">
        <v>2.129353623366089</v>
      </c>
      <c r="K1074" s="48">
        <f>IF(I1074&lt;='CBSA Bike Groupings'!$B$2,'CBSA Bike Groupings'!$A$2,
IF(AND(I1074&lt;='CBSA Bike Groupings'!$B$3,I1074&gt;'CBSA Bike Groupings'!$B$2),'CBSA Bike Groupings'!$A$3,
IF(AND(I1074&lt;='CBSA Bike Groupings'!$B$4,I1074&gt;'CBSA Bike Groupings'!$B$3),'CBSA Bike Groupings'!$A$4,
IF(AND(I1074&lt;='CBSA Bike Groupings'!$B$5,I1074&gt;'CBSA Bike Groupings'!$B$4),'CBSA Bike Groupings'!$A$5,
IF(I1074&gt;'CBSA Bike Groupings'!$B$5,'CBSA Bike Groupings'!$A$6,"")))))</f>
        <v>3</v>
      </c>
      <c r="L1074" s="48">
        <f>IF(J1074&lt;='CBSA Walk Groupings'!$B$2,'CBSA Walk Groupings'!$A$2,
IF(AND(J1074&lt;='CBSA Walk Groupings'!$B$3,J1074&gt;'CBSA Walk Groupings'!$B$2),'CBSA Walk Groupings'!$A$3,
IF(AND(J1074&lt;='CBSA Walk Groupings'!$B$4,J1074&gt;'CBSA Walk Groupings'!$B$3),'CBSA Walk Groupings'!$A$4,
IF(AND(J1074&lt;='CBSA Walk Groupings'!$B$5,J1074&gt;'CBSA Walk Groupings'!$B$4),'CBSA Walk Groupings'!$A$5,
IF(J1074&gt;'CBSA Walk Groupings'!$B$5,'CBSA Walk Groupings'!$A$6,"")))))</f>
        <v>3</v>
      </c>
      <c r="M1074" s="72">
        <v>0</v>
      </c>
      <c r="N1074" s="72">
        <v>9</v>
      </c>
    </row>
    <row r="1075" spans="1:14" x14ac:dyDescent="0.25">
      <c r="A1075" t="str">
        <f t="shared" si="16"/>
        <v>Lubbock MPO_2016</v>
      </c>
      <c r="B1075" t="s">
        <v>351</v>
      </c>
      <c r="C1075" s="49" t="s">
        <v>93</v>
      </c>
      <c r="D1075">
        <v>2016</v>
      </c>
      <c r="E1075" s="45">
        <v>254461.9738319997</v>
      </c>
      <c r="F1075" s="50">
        <v>121901.97076399828</v>
      </c>
      <c r="G1075" s="46">
        <v>753.99999999989109</v>
      </c>
      <c r="H1075" s="46">
        <v>2499.2621107183422</v>
      </c>
      <c r="I1075" s="47">
        <v>0.6185297869052766</v>
      </c>
      <c r="J1075" s="47">
        <v>2.0502228922589802</v>
      </c>
      <c r="K1075" s="48">
        <f>IF(I1075&lt;='CBSA Bike Groupings'!$B$2,'CBSA Bike Groupings'!$A$2,
IF(AND(I1075&lt;='CBSA Bike Groupings'!$B$3,I1075&gt;'CBSA Bike Groupings'!$B$2),'CBSA Bike Groupings'!$A$3,
IF(AND(I1075&lt;='CBSA Bike Groupings'!$B$4,I1075&gt;'CBSA Bike Groupings'!$B$3),'CBSA Bike Groupings'!$A$4,
IF(AND(I1075&lt;='CBSA Bike Groupings'!$B$5,I1075&gt;'CBSA Bike Groupings'!$B$4),'CBSA Bike Groupings'!$A$5,
IF(I1075&gt;'CBSA Bike Groupings'!$B$5,'CBSA Bike Groupings'!$A$6,"")))))</f>
        <v>3</v>
      </c>
      <c r="L1075" s="48">
        <f>IF(J1075&lt;='CBSA Walk Groupings'!$B$2,'CBSA Walk Groupings'!$A$2,
IF(AND(J1075&lt;='CBSA Walk Groupings'!$B$3,J1075&gt;'CBSA Walk Groupings'!$B$2),'CBSA Walk Groupings'!$A$3,
IF(AND(J1075&lt;='CBSA Walk Groupings'!$B$4,J1075&gt;'CBSA Walk Groupings'!$B$3),'CBSA Walk Groupings'!$A$4,
IF(AND(J1075&lt;='CBSA Walk Groupings'!$B$5,J1075&gt;'CBSA Walk Groupings'!$B$4),'CBSA Walk Groupings'!$A$5,
IF(J1075&gt;'CBSA Walk Groupings'!$B$5,'CBSA Walk Groupings'!$A$6,"")))))</f>
        <v>3</v>
      </c>
      <c r="M1075" s="72">
        <v>0</v>
      </c>
      <c r="N1075" s="72">
        <v>8</v>
      </c>
    </row>
    <row r="1076" spans="1:14" x14ac:dyDescent="0.25">
      <c r="A1076" t="str">
        <f t="shared" si="16"/>
        <v>Lubbock MPO_2017</v>
      </c>
      <c r="B1076" t="s">
        <v>351</v>
      </c>
      <c r="C1076" s="49" t="s">
        <v>93</v>
      </c>
      <c r="D1076">
        <v>2017</v>
      </c>
      <c r="E1076" s="45">
        <v>256894</v>
      </c>
      <c r="F1076" s="50">
        <v>124928</v>
      </c>
      <c r="G1076" s="46">
        <v>650</v>
      </c>
      <c r="H1076" s="46">
        <v>2498</v>
      </c>
      <c r="I1076" s="47">
        <f>(G1076/$F1076)*100</f>
        <v>0.52029969262295084</v>
      </c>
      <c r="J1076" s="47">
        <f>(H1076/$F1076)*100</f>
        <v>1.9995517418032787</v>
      </c>
      <c r="K1076" s="48">
        <f>IF(I1076&lt;='CBSA Bike Groupings'!$B$2,'CBSA Bike Groupings'!$A$2,
IF(AND(I1076&lt;='CBSA Bike Groupings'!$B$3,I1076&gt;'CBSA Bike Groupings'!$B$2),'CBSA Bike Groupings'!$A$3,
IF(AND(I1076&lt;='CBSA Bike Groupings'!$B$4,I1076&gt;'CBSA Bike Groupings'!$B$3),'CBSA Bike Groupings'!$A$4,
IF(AND(I1076&lt;='CBSA Bike Groupings'!$B$5,I1076&gt;'CBSA Bike Groupings'!$B$4),'CBSA Bike Groupings'!$A$5,
IF(I1076&gt;'CBSA Bike Groupings'!$B$5,'CBSA Bike Groupings'!$A$6,"")))))</f>
        <v>3</v>
      </c>
      <c r="L1076" s="48">
        <f>IF(J1076&lt;='CBSA Walk Groupings'!$B$2,'CBSA Walk Groupings'!$A$2,
IF(AND(J1076&lt;='CBSA Walk Groupings'!$B$3,J1076&gt;'CBSA Walk Groupings'!$B$2),'CBSA Walk Groupings'!$A$3,
IF(AND(J1076&lt;='CBSA Walk Groupings'!$B$4,J1076&gt;'CBSA Walk Groupings'!$B$3),'CBSA Walk Groupings'!$A$4,
IF(AND(J1076&lt;='CBSA Walk Groupings'!$B$5,J1076&gt;'CBSA Walk Groupings'!$B$4),'CBSA Walk Groupings'!$A$5,
IF(J1076&gt;'CBSA Walk Groupings'!$B$5,'CBSA Walk Groupings'!$A$6,"")))))</f>
        <v>3</v>
      </c>
      <c r="M1076" s="72">
        <v>1</v>
      </c>
      <c r="N1076" s="72">
        <v>9</v>
      </c>
    </row>
    <row r="1077" spans="1:14" x14ac:dyDescent="0.25">
      <c r="A1077" t="str">
        <f t="shared" si="16"/>
        <v>Macatawa Area Coordinating Council_2013</v>
      </c>
      <c r="B1077" t="s">
        <v>352</v>
      </c>
      <c r="C1077" s="49" t="s">
        <v>133</v>
      </c>
      <c r="D1077">
        <v>2013</v>
      </c>
      <c r="E1077" s="45">
        <v>114456.69725155193</v>
      </c>
      <c r="F1077" s="50">
        <v>52368.743213096757</v>
      </c>
      <c r="G1077" s="46">
        <v>419.65810347676842</v>
      </c>
      <c r="H1077" s="46">
        <v>1383.9747493739742</v>
      </c>
      <c r="I1077" s="47">
        <v>0.80135225275335087</v>
      </c>
      <c r="J1077" s="47">
        <v>2.6427495953881506</v>
      </c>
      <c r="K1077" s="48">
        <f>IF(I1077&lt;='CBSA Bike Groupings'!$B$2,'CBSA Bike Groupings'!$A$2,
IF(AND(I1077&lt;='CBSA Bike Groupings'!$B$3,I1077&gt;'CBSA Bike Groupings'!$B$2),'CBSA Bike Groupings'!$A$3,
IF(AND(I1077&lt;='CBSA Bike Groupings'!$B$4,I1077&gt;'CBSA Bike Groupings'!$B$3),'CBSA Bike Groupings'!$A$4,
IF(AND(I1077&lt;='CBSA Bike Groupings'!$B$5,I1077&gt;'CBSA Bike Groupings'!$B$4),'CBSA Bike Groupings'!$A$5,
IF(I1077&gt;'CBSA Bike Groupings'!$B$5,'CBSA Bike Groupings'!$A$6,"")))))</f>
        <v>5</v>
      </c>
      <c r="L1077" s="48">
        <f>IF(J1077&lt;='CBSA Walk Groupings'!$B$2,'CBSA Walk Groupings'!$A$2,
IF(AND(J1077&lt;='CBSA Walk Groupings'!$B$3,J1077&gt;'CBSA Walk Groupings'!$B$2),'CBSA Walk Groupings'!$A$3,
IF(AND(J1077&lt;='CBSA Walk Groupings'!$B$4,J1077&gt;'CBSA Walk Groupings'!$B$3),'CBSA Walk Groupings'!$A$4,
IF(AND(J1077&lt;='CBSA Walk Groupings'!$B$5,J1077&gt;'CBSA Walk Groupings'!$B$4),'CBSA Walk Groupings'!$A$5,
IF(J1077&gt;'CBSA Walk Groupings'!$B$5,'CBSA Walk Groupings'!$A$6,"")))))</f>
        <v>4</v>
      </c>
      <c r="M1077" s="72">
        <v>2</v>
      </c>
      <c r="N1077" s="72">
        <v>3</v>
      </c>
    </row>
    <row r="1078" spans="1:14" x14ac:dyDescent="0.25">
      <c r="A1078" t="str">
        <f t="shared" si="16"/>
        <v>Macatawa Area Coordinating Council_2014</v>
      </c>
      <c r="B1078" t="s">
        <v>352</v>
      </c>
      <c r="C1078" s="49" t="s">
        <v>133</v>
      </c>
      <c r="D1078">
        <v>2014</v>
      </c>
      <c r="E1078" s="45">
        <v>115141.99312429797</v>
      </c>
      <c r="F1078" s="50">
        <v>54234.34385518144</v>
      </c>
      <c r="G1078" s="46">
        <v>417.00534240760453</v>
      </c>
      <c r="H1078" s="46">
        <v>1326.0881849187967</v>
      </c>
      <c r="I1078" s="47">
        <v>0.76889533967831836</v>
      </c>
      <c r="J1078" s="47">
        <v>2.445107824038153</v>
      </c>
      <c r="K1078" s="48">
        <f>IF(I1078&lt;='CBSA Bike Groupings'!$B$2,'CBSA Bike Groupings'!$A$2,
IF(AND(I1078&lt;='CBSA Bike Groupings'!$B$3,I1078&gt;'CBSA Bike Groupings'!$B$2),'CBSA Bike Groupings'!$A$3,
IF(AND(I1078&lt;='CBSA Bike Groupings'!$B$4,I1078&gt;'CBSA Bike Groupings'!$B$3),'CBSA Bike Groupings'!$A$4,
IF(AND(I1078&lt;='CBSA Bike Groupings'!$B$5,I1078&gt;'CBSA Bike Groupings'!$B$4),'CBSA Bike Groupings'!$A$5,
IF(I1078&gt;'CBSA Bike Groupings'!$B$5,'CBSA Bike Groupings'!$A$6,"")))))</f>
        <v>4</v>
      </c>
      <c r="L1078" s="48">
        <f>IF(J1078&lt;='CBSA Walk Groupings'!$B$2,'CBSA Walk Groupings'!$A$2,
IF(AND(J1078&lt;='CBSA Walk Groupings'!$B$3,J1078&gt;'CBSA Walk Groupings'!$B$2),'CBSA Walk Groupings'!$A$3,
IF(AND(J1078&lt;='CBSA Walk Groupings'!$B$4,J1078&gt;'CBSA Walk Groupings'!$B$3),'CBSA Walk Groupings'!$A$4,
IF(AND(J1078&lt;='CBSA Walk Groupings'!$B$5,J1078&gt;'CBSA Walk Groupings'!$B$4),'CBSA Walk Groupings'!$A$5,
IF(J1078&gt;'CBSA Walk Groupings'!$B$5,'CBSA Walk Groupings'!$A$6,"")))))</f>
        <v>4</v>
      </c>
      <c r="M1078" s="72">
        <v>0</v>
      </c>
      <c r="N1078" s="72">
        <v>2</v>
      </c>
    </row>
    <row r="1079" spans="1:14" x14ac:dyDescent="0.25">
      <c r="A1079" t="str">
        <f t="shared" si="16"/>
        <v>Macatawa Area Coordinating Council_2015</v>
      </c>
      <c r="B1079" t="s">
        <v>352</v>
      </c>
      <c r="C1079" s="49" t="s">
        <v>133</v>
      </c>
      <c r="D1079">
        <v>2015</v>
      </c>
      <c r="E1079" s="45">
        <v>115887.15826906002</v>
      </c>
      <c r="F1079" s="50">
        <v>55942.040049063871</v>
      </c>
      <c r="G1079" s="46">
        <v>421.27682235956257</v>
      </c>
      <c r="H1079" s="46">
        <v>1373.3010863602531</v>
      </c>
      <c r="I1079" s="47">
        <v>0.7530594558047623</v>
      </c>
      <c r="J1079" s="47">
        <v>2.4548641507456677</v>
      </c>
      <c r="K1079" s="48">
        <f>IF(I1079&lt;='CBSA Bike Groupings'!$B$2,'CBSA Bike Groupings'!$A$2,
IF(AND(I1079&lt;='CBSA Bike Groupings'!$B$3,I1079&gt;'CBSA Bike Groupings'!$B$2),'CBSA Bike Groupings'!$A$3,
IF(AND(I1079&lt;='CBSA Bike Groupings'!$B$4,I1079&gt;'CBSA Bike Groupings'!$B$3),'CBSA Bike Groupings'!$A$4,
IF(AND(I1079&lt;='CBSA Bike Groupings'!$B$5,I1079&gt;'CBSA Bike Groupings'!$B$4),'CBSA Bike Groupings'!$A$5,
IF(I1079&gt;'CBSA Bike Groupings'!$B$5,'CBSA Bike Groupings'!$A$6,"")))))</f>
        <v>4</v>
      </c>
      <c r="L1079" s="48">
        <f>IF(J1079&lt;='CBSA Walk Groupings'!$B$2,'CBSA Walk Groupings'!$A$2,
IF(AND(J1079&lt;='CBSA Walk Groupings'!$B$3,J1079&gt;'CBSA Walk Groupings'!$B$2),'CBSA Walk Groupings'!$A$3,
IF(AND(J1079&lt;='CBSA Walk Groupings'!$B$4,J1079&gt;'CBSA Walk Groupings'!$B$3),'CBSA Walk Groupings'!$A$4,
IF(AND(J1079&lt;='CBSA Walk Groupings'!$B$5,J1079&gt;'CBSA Walk Groupings'!$B$4),'CBSA Walk Groupings'!$A$5,
IF(J1079&gt;'CBSA Walk Groupings'!$B$5,'CBSA Walk Groupings'!$A$6,"")))))</f>
        <v>4</v>
      </c>
      <c r="M1079" s="72">
        <v>1</v>
      </c>
      <c r="N1079" s="72">
        <v>1</v>
      </c>
    </row>
    <row r="1080" spans="1:14" x14ac:dyDescent="0.25">
      <c r="A1080" t="str">
        <f t="shared" si="16"/>
        <v>Macatawa Area Coordinating Council_2016</v>
      </c>
      <c r="B1080" t="s">
        <v>352</v>
      </c>
      <c r="C1080" s="49" t="s">
        <v>133</v>
      </c>
      <c r="D1080">
        <v>2016</v>
      </c>
      <c r="E1080" s="45">
        <v>116678.4295609775</v>
      </c>
      <c r="F1080" s="50">
        <v>57686.289148758828</v>
      </c>
      <c r="G1080" s="46">
        <v>481.48809897983318</v>
      </c>
      <c r="H1080" s="46">
        <v>1618.9961463607738</v>
      </c>
      <c r="I1080" s="47">
        <v>0.83466644515509247</v>
      </c>
      <c r="J1080" s="47">
        <v>2.8065527705999229</v>
      </c>
      <c r="K1080" s="48">
        <f>IF(I1080&lt;='CBSA Bike Groupings'!$B$2,'CBSA Bike Groupings'!$A$2,
IF(AND(I1080&lt;='CBSA Bike Groupings'!$B$3,I1080&gt;'CBSA Bike Groupings'!$B$2),'CBSA Bike Groupings'!$A$3,
IF(AND(I1080&lt;='CBSA Bike Groupings'!$B$4,I1080&gt;'CBSA Bike Groupings'!$B$3),'CBSA Bike Groupings'!$A$4,
IF(AND(I1080&lt;='CBSA Bike Groupings'!$B$5,I1080&gt;'CBSA Bike Groupings'!$B$4),'CBSA Bike Groupings'!$A$5,
IF(I1080&gt;'CBSA Bike Groupings'!$B$5,'CBSA Bike Groupings'!$A$6,"")))))</f>
        <v>5</v>
      </c>
      <c r="L1080" s="48">
        <f>IF(J1080&lt;='CBSA Walk Groupings'!$B$2,'CBSA Walk Groupings'!$A$2,
IF(AND(J1080&lt;='CBSA Walk Groupings'!$B$3,J1080&gt;'CBSA Walk Groupings'!$B$2),'CBSA Walk Groupings'!$A$3,
IF(AND(J1080&lt;='CBSA Walk Groupings'!$B$4,J1080&gt;'CBSA Walk Groupings'!$B$3),'CBSA Walk Groupings'!$A$4,
IF(AND(J1080&lt;='CBSA Walk Groupings'!$B$5,J1080&gt;'CBSA Walk Groupings'!$B$4),'CBSA Walk Groupings'!$A$5,
IF(J1080&gt;'CBSA Walk Groupings'!$B$5,'CBSA Walk Groupings'!$A$6,"")))))</f>
        <v>4</v>
      </c>
      <c r="M1080" s="72">
        <v>1</v>
      </c>
      <c r="N1080" s="72">
        <v>2</v>
      </c>
    </row>
    <row r="1081" spans="1:14" x14ac:dyDescent="0.25">
      <c r="A1081" t="str">
        <f t="shared" si="16"/>
        <v>Macatawa Area Coordinating Council_2017</v>
      </c>
      <c r="B1081" t="s">
        <v>352</v>
      </c>
      <c r="C1081" s="49" t="s">
        <v>133</v>
      </c>
      <c r="D1081">
        <v>2017</v>
      </c>
      <c r="E1081" s="45">
        <v>117534</v>
      </c>
      <c r="F1081" s="50">
        <v>59362</v>
      </c>
      <c r="G1081" s="46">
        <v>437</v>
      </c>
      <c r="H1081" s="46">
        <v>1566</v>
      </c>
      <c r="I1081" s="47">
        <f>(G1081/$F1081)*100</f>
        <v>0.73616118055321589</v>
      </c>
      <c r="J1081" s="47">
        <f>(H1081/$F1081)*100</f>
        <v>2.6380512785957344</v>
      </c>
      <c r="K1081" s="48">
        <f>IF(I1081&lt;='CBSA Bike Groupings'!$B$2,'CBSA Bike Groupings'!$A$2,
IF(AND(I1081&lt;='CBSA Bike Groupings'!$B$3,I1081&gt;'CBSA Bike Groupings'!$B$2),'CBSA Bike Groupings'!$A$3,
IF(AND(I1081&lt;='CBSA Bike Groupings'!$B$4,I1081&gt;'CBSA Bike Groupings'!$B$3),'CBSA Bike Groupings'!$A$4,
IF(AND(I1081&lt;='CBSA Bike Groupings'!$B$5,I1081&gt;'CBSA Bike Groupings'!$B$4),'CBSA Bike Groupings'!$A$5,
IF(I1081&gt;'CBSA Bike Groupings'!$B$5,'CBSA Bike Groupings'!$A$6,"")))))</f>
        <v>4</v>
      </c>
      <c r="L1081" s="48">
        <f>IF(J1081&lt;='CBSA Walk Groupings'!$B$2,'CBSA Walk Groupings'!$A$2,
IF(AND(J1081&lt;='CBSA Walk Groupings'!$B$3,J1081&gt;'CBSA Walk Groupings'!$B$2),'CBSA Walk Groupings'!$A$3,
IF(AND(J1081&lt;='CBSA Walk Groupings'!$B$4,J1081&gt;'CBSA Walk Groupings'!$B$3),'CBSA Walk Groupings'!$A$4,
IF(AND(J1081&lt;='CBSA Walk Groupings'!$B$5,J1081&gt;'CBSA Walk Groupings'!$B$4),'CBSA Walk Groupings'!$A$5,
IF(J1081&gt;'CBSA Walk Groupings'!$B$5,'CBSA Walk Groupings'!$A$6,"")))))</f>
        <v>4</v>
      </c>
      <c r="M1081" s="72">
        <v>1</v>
      </c>
      <c r="N1081" s="72">
        <v>1</v>
      </c>
    </row>
    <row r="1082" spans="1:14" x14ac:dyDescent="0.25">
      <c r="A1082" t="str">
        <f t="shared" si="16"/>
        <v>Macon Area Transportation Study_2013</v>
      </c>
      <c r="B1082" t="s">
        <v>353</v>
      </c>
      <c r="C1082" s="49" t="s">
        <v>123</v>
      </c>
      <c r="D1082">
        <v>2013</v>
      </c>
      <c r="E1082" s="45">
        <v>168385.76394532673</v>
      </c>
      <c r="F1082" s="50">
        <v>64772.493839247632</v>
      </c>
      <c r="G1082" s="46">
        <v>77.000673034817709</v>
      </c>
      <c r="H1082" s="46">
        <v>971.89741562065819</v>
      </c>
      <c r="I1082" s="47">
        <v>0.11887866047881061</v>
      </c>
      <c r="J1082" s="47">
        <v>1.5004786106162797</v>
      </c>
      <c r="K1082" s="48">
        <f>IF(I1082&lt;='CBSA Bike Groupings'!$B$2,'CBSA Bike Groupings'!$A$2,
IF(AND(I1082&lt;='CBSA Bike Groupings'!$B$3,I1082&gt;'CBSA Bike Groupings'!$B$2),'CBSA Bike Groupings'!$A$3,
IF(AND(I1082&lt;='CBSA Bike Groupings'!$B$4,I1082&gt;'CBSA Bike Groupings'!$B$3),'CBSA Bike Groupings'!$A$4,
IF(AND(I1082&lt;='CBSA Bike Groupings'!$B$5,I1082&gt;'CBSA Bike Groupings'!$B$4),'CBSA Bike Groupings'!$A$5,
IF(I1082&gt;'CBSA Bike Groupings'!$B$5,'CBSA Bike Groupings'!$A$6,"")))))</f>
        <v>1</v>
      </c>
      <c r="L1082" s="48">
        <f>IF(J1082&lt;='CBSA Walk Groupings'!$B$2,'CBSA Walk Groupings'!$A$2,
IF(AND(J1082&lt;='CBSA Walk Groupings'!$B$3,J1082&gt;'CBSA Walk Groupings'!$B$2),'CBSA Walk Groupings'!$A$3,
IF(AND(J1082&lt;='CBSA Walk Groupings'!$B$4,J1082&gt;'CBSA Walk Groupings'!$B$3),'CBSA Walk Groupings'!$A$4,
IF(AND(J1082&lt;='CBSA Walk Groupings'!$B$5,J1082&gt;'CBSA Walk Groupings'!$B$4),'CBSA Walk Groupings'!$A$5,
IF(J1082&gt;'CBSA Walk Groupings'!$B$5,'CBSA Walk Groupings'!$A$6,"")))))</f>
        <v>2</v>
      </c>
      <c r="M1082" s="72">
        <v>0</v>
      </c>
      <c r="N1082" s="72">
        <v>8</v>
      </c>
    </row>
    <row r="1083" spans="1:14" x14ac:dyDescent="0.25">
      <c r="A1083" t="str">
        <f t="shared" si="16"/>
        <v>Macon Area Transportation Study_2014</v>
      </c>
      <c r="B1083" t="s">
        <v>353</v>
      </c>
      <c r="C1083" s="49" t="s">
        <v>123</v>
      </c>
      <c r="D1083">
        <v>2014</v>
      </c>
      <c r="E1083" s="45">
        <v>167923.27381463978</v>
      </c>
      <c r="F1083" s="50">
        <v>62951.414638580594</v>
      </c>
      <c r="G1083" s="46">
        <v>101.00112172478818</v>
      </c>
      <c r="H1083" s="46">
        <v>1144.6079418123552</v>
      </c>
      <c r="I1083" s="47">
        <v>0.16044297384683126</v>
      </c>
      <c r="J1083" s="47">
        <v>1.8182402228509527</v>
      </c>
      <c r="K1083" s="48">
        <f>IF(I1083&lt;='CBSA Bike Groupings'!$B$2,'CBSA Bike Groupings'!$A$2,
IF(AND(I1083&lt;='CBSA Bike Groupings'!$B$3,I1083&gt;'CBSA Bike Groupings'!$B$2),'CBSA Bike Groupings'!$A$3,
IF(AND(I1083&lt;='CBSA Bike Groupings'!$B$4,I1083&gt;'CBSA Bike Groupings'!$B$3),'CBSA Bike Groupings'!$A$4,
IF(AND(I1083&lt;='CBSA Bike Groupings'!$B$5,I1083&gt;'CBSA Bike Groupings'!$B$4),'CBSA Bike Groupings'!$A$5,
IF(I1083&gt;'CBSA Bike Groupings'!$B$5,'CBSA Bike Groupings'!$A$6,"")))))</f>
        <v>1</v>
      </c>
      <c r="L1083" s="48">
        <f>IF(J1083&lt;='CBSA Walk Groupings'!$B$2,'CBSA Walk Groupings'!$A$2,
IF(AND(J1083&lt;='CBSA Walk Groupings'!$B$3,J1083&gt;'CBSA Walk Groupings'!$B$2),'CBSA Walk Groupings'!$A$3,
IF(AND(J1083&lt;='CBSA Walk Groupings'!$B$4,J1083&gt;'CBSA Walk Groupings'!$B$3),'CBSA Walk Groupings'!$A$4,
IF(AND(J1083&lt;='CBSA Walk Groupings'!$B$5,J1083&gt;'CBSA Walk Groupings'!$B$4),'CBSA Walk Groupings'!$A$5,
IF(J1083&gt;'CBSA Walk Groupings'!$B$5,'CBSA Walk Groupings'!$A$6,"")))))</f>
        <v>2</v>
      </c>
      <c r="M1083" s="72">
        <v>1</v>
      </c>
      <c r="N1083" s="72">
        <v>7</v>
      </c>
    </row>
    <row r="1084" spans="1:14" x14ac:dyDescent="0.25">
      <c r="A1084" t="str">
        <f t="shared" si="16"/>
        <v>Macon Area Transportation Study_2015</v>
      </c>
      <c r="B1084" t="s">
        <v>353</v>
      </c>
      <c r="C1084" s="49" t="s">
        <v>123</v>
      </c>
      <c r="D1084">
        <v>2015</v>
      </c>
      <c r="E1084" s="45">
        <v>167674.26837005425</v>
      </c>
      <c r="F1084" s="50">
        <v>63816.327326569997</v>
      </c>
      <c r="G1084" s="46">
        <v>67.001121476086809</v>
      </c>
      <c r="H1084" s="46">
        <v>1143.3518238939405</v>
      </c>
      <c r="I1084" s="47">
        <v>0.10499056320370669</v>
      </c>
      <c r="J1084" s="47">
        <v>1.7916289949482955</v>
      </c>
      <c r="K1084" s="48">
        <f>IF(I1084&lt;='CBSA Bike Groupings'!$B$2,'CBSA Bike Groupings'!$A$2,
IF(AND(I1084&lt;='CBSA Bike Groupings'!$B$3,I1084&gt;'CBSA Bike Groupings'!$B$2),'CBSA Bike Groupings'!$A$3,
IF(AND(I1084&lt;='CBSA Bike Groupings'!$B$4,I1084&gt;'CBSA Bike Groupings'!$B$3),'CBSA Bike Groupings'!$A$4,
IF(AND(I1084&lt;='CBSA Bike Groupings'!$B$5,I1084&gt;'CBSA Bike Groupings'!$B$4),'CBSA Bike Groupings'!$A$5,
IF(I1084&gt;'CBSA Bike Groupings'!$B$5,'CBSA Bike Groupings'!$A$6,"")))))</f>
        <v>1</v>
      </c>
      <c r="L1084" s="48">
        <f>IF(J1084&lt;='CBSA Walk Groupings'!$B$2,'CBSA Walk Groupings'!$A$2,
IF(AND(J1084&lt;='CBSA Walk Groupings'!$B$3,J1084&gt;'CBSA Walk Groupings'!$B$2),'CBSA Walk Groupings'!$A$3,
IF(AND(J1084&lt;='CBSA Walk Groupings'!$B$4,J1084&gt;'CBSA Walk Groupings'!$B$3),'CBSA Walk Groupings'!$A$4,
IF(AND(J1084&lt;='CBSA Walk Groupings'!$B$5,J1084&gt;'CBSA Walk Groupings'!$B$4),'CBSA Walk Groupings'!$A$5,
IF(J1084&gt;'CBSA Walk Groupings'!$B$5,'CBSA Walk Groupings'!$A$6,"")))))</f>
        <v>2</v>
      </c>
      <c r="M1084" s="72">
        <v>0</v>
      </c>
      <c r="N1084" s="72">
        <v>6</v>
      </c>
    </row>
    <row r="1085" spans="1:14" x14ac:dyDescent="0.25">
      <c r="A1085" t="str">
        <f t="shared" si="16"/>
        <v>Macon Area Transportation Study_2016</v>
      </c>
      <c r="B1085" t="s">
        <v>353</v>
      </c>
      <c r="C1085" s="49" t="s">
        <v>123</v>
      </c>
      <c r="D1085">
        <v>2016</v>
      </c>
      <c r="E1085" s="45">
        <v>166861.10241403637</v>
      </c>
      <c r="F1085" s="50">
        <v>64205.734696400512</v>
      </c>
      <c r="G1085" s="46">
        <v>65.001570066521538</v>
      </c>
      <c r="H1085" s="46">
        <v>1277.8476818055678</v>
      </c>
      <c r="I1085" s="47">
        <v>0.10123950823689529</v>
      </c>
      <c r="J1085" s="47">
        <v>1.9902391707655458</v>
      </c>
      <c r="K1085" s="48">
        <f>IF(I1085&lt;='CBSA Bike Groupings'!$B$2,'CBSA Bike Groupings'!$A$2,
IF(AND(I1085&lt;='CBSA Bike Groupings'!$B$3,I1085&gt;'CBSA Bike Groupings'!$B$2),'CBSA Bike Groupings'!$A$3,
IF(AND(I1085&lt;='CBSA Bike Groupings'!$B$4,I1085&gt;'CBSA Bike Groupings'!$B$3),'CBSA Bike Groupings'!$A$4,
IF(AND(I1085&lt;='CBSA Bike Groupings'!$B$5,I1085&gt;'CBSA Bike Groupings'!$B$4),'CBSA Bike Groupings'!$A$5,
IF(I1085&gt;'CBSA Bike Groupings'!$B$5,'CBSA Bike Groupings'!$A$6,"")))))</f>
        <v>1</v>
      </c>
      <c r="L1085" s="48">
        <f>IF(J1085&lt;='CBSA Walk Groupings'!$B$2,'CBSA Walk Groupings'!$A$2,
IF(AND(J1085&lt;='CBSA Walk Groupings'!$B$3,J1085&gt;'CBSA Walk Groupings'!$B$2),'CBSA Walk Groupings'!$A$3,
IF(AND(J1085&lt;='CBSA Walk Groupings'!$B$4,J1085&gt;'CBSA Walk Groupings'!$B$3),'CBSA Walk Groupings'!$A$4,
IF(AND(J1085&lt;='CBSA Walk Groupings'!$B$5,J1085&gt;'CBSA Walk Groupings'!$B$4),'CBSA Walk Groupings'!$A$5,
IF(J1085&gt;'CBSA Walk Groupings'!$B$5,'CBSA Walk Groupings'!$A$6,"")))))</f>
        <v>3</v>
      </c>
      <c r="M1085" s="72">
        <v>0</v>
      </c>
      <c r="N1085" s="72">
        <v>8</v>
      </c>
    </row>
    <row r="1086" spans="1:14" x14ac:dyDescent="0.25">
      <c r="A1086" t="str">
        <f t="shared" si="16"/>
        <v>Macon Area Transportation Study_2017</v>
      </c>
      <c r="B1086" t="s">
        <v>353</v>
      </c>
      <c r="C1086" s="49" t="s">
        <v>123</v>
      </c>
      <c r="D1086">
        <v>2017</v>
      </c>
      <c r="E1086" s="45">
        <v>166601</v>
      </c>
      <c r="F1086" s="50">
        <v>64462</v>
      </c>
      <c r="G1086" s="46">
        <v>47</v>
      </c>
      <c r="H1086" s="46">
        <v>1403</v>
      </c>
      <c r="I1086" s="47">
        <f>(G1086/$F1086)*100</f>
        <v>7.2911172473705432E-2</v>
      </c>
      <c r="J1086" s="47">
        <f>(H1086/$F1086)*100</f>
        <v>2.1764760634172071</v>
      </c>
      <c r="K1086" s="48">
        <f>IF(I1086&lt;='CBSA Bike Groupings'!$B$2,'CBSA Bike Groupings'!$A$2,
IF(AND(I1086&lt;='CBSA Bike Groupings'!$B$3,I1086&gt;'CBSA Bike Groupings'!$B$2),'CBSA Bike Groupings'!$A$3,
IF(AND(I1086&lt;='CBSA Bike Groupings'!$B$4,I1086&gt;'CBSA Bike Groupings'!$B$3),'CBSA Bike Groupings'!$A$4,
IF(AND(I1086&lt;='CBSA Bike Groupings'!$B$5,I1086&gt;'CBSA Bike Groupings'!$B$4),'CBSA Bike Groupings'!$A$5,
IF(I1086&gt;'CBSA Bike Groupings'!$B$5,'CBSA Bike Groupings'!$A$6,"")))))</f>
        <v>1</v>
      </c>
      <c r="L1086" s="48">
        <f>IF(J1086&lt;='CBSA Walk Groupings'!$B$2,'CBSA Walk Groupings'!$A$2,
IF(AND(J1086&lt;='CBSA Walk Groupings'!$B$3,J1086&gt;'CBSA Walk Groupings'!$B$2),'CBSA Walk Groupings'!$A$3,
IF(AND(J1086&lt;='CBSA Walk Groupings'!$B$4,J1086&gt;'CBSA Walk Groupings'!$B$3),'CBSA Walk Groupings'!$A$4,
IF(AND(J1086&lt;='CBSA Walk Groupings'!$B$5,J1086&gt;'CBSA Walk Groupings'!$B$4),'CBSA Walk Groupings'!$A$5,
IF(J1086&gt;'CBSA Walk Groupings'!$B$5,'CBSA Walk Groupings'!$A$6,"")))))</f>
        <v>3</v>
      </c>
      <c r="M1086" s="72">
        <v>0</v>
      </c>
      <c r="N1086" s="72">
        <v>8</v>
      </c>
    </row>
    <row r="1087" spans="1:14" x14ac:dyDescent="0.25">
      <c r="A1087" t="str">
        <f t="shared" si="16"/>
        <v>Madera County Transportation Commission_2013</v>
      </c>
      <c r="B1087" t="s">
        <v>354</v>
      </c>
      <c r="C1087" s="49" t="s">
        <v>121</v>
      </c>
      <c r="D1087">
        <v>2013</v>
      </c>
      <c r="E1087" s="45">
        <v>151592.71066741043</v>
      </c>
      <c r="F1087" s="50">
        <v>41764.705968641181</v>
      </c>
      <c r="G1087" s="46">
        <v>201.09136357174336</v>
      </c>
      <c r="H1087" s="46">
        <v>807.51742472319597</v>
      </c>
      <c r="I1087" s="47">
        <v>0.481486362486861</v>
      </c>
      <c r="J1087" s="47">
        <v>1.9334924213988631</v>
      </c>
      <c r="K1087" s="48">
        <f>IF(I1087&lt;='CBSA Bike Groupings'!$B$2,'CBSA Bike Groupings'!$A$2,
IF(AND(I1087&lt;='CBSA Bike Groupings'!$B$3,I1087&gt;'CBSA Bike Groupings'!$B$2),'CBSA Bike Groupings'!$A$3,
IF(AND(I1087&lt;='CBSA Bike Groupings'!$B$4,I1087&gt;'CBSA Bike Groupings'!$B$3),'CBSA Bike Groupings'!$A$4,
IF(AND(I1087&lt;='CBSA Bike Groupings'!$B$5,I1087&gt;'CBSA Bike Groupings'!$B$4),'CBSA Bike Groupings'!$A$5,
IF(I1087&gt;'CBSA Bike Groupings'!$B$5,'CBSA Bike Groupings'!$A$6,"")))))</f>
        <v>3</v>
      </c>
      <c r="L1087" s="48">
        <f>IF(J1087&lt;='CBSA Walk Groupings'!$B$2,'CBSA Walk Groupings'!$A$2,
IF(AND(J1087&lt;='CBSA Walk Groupings'!$B$3,J1087&gt;'CBSA Walk Groupings'!$B$2),'CBSA Walk Groupings'!$A$3,
IF(AND(J1087&lt;='CBSA Walk Groupings'!$B$4,J1087&gt;'CBSA Walk Groupings'!$B$3),'CBSA Walk Groupings'!$A$4,
IF(AND(J1087&lt;='CBSA Walk Groupings'!$B$5,J1087&gt;'CBSA Walk Groupings'!$B$4),'CBSA Walk Groupings'!$A$5,
IF(J1087&gt;'CBSA Walk Groupings'!$B$5,'CBSA Walk Groupings'!$A$6,"")))))</f>
        <v>3</v>
      </c>
      <c r="M1087" s="72">
        <v>1</v>
      </c>
      <c r="N1087" s="72">
        <v>2</v>
      </c>
    </row>
    <row r="1088" spans="1:14" x14ac:dyDescent="0.25">
      <c r="A1088" t="str">
        <f t="shared" si="16"/>
        <v>Madera County Transportation Commission_2014</v>
      </c>
      <c r="B1088" t="s">
        <v>354</v>
      </c>
      <c r="C1088" s="49" t="s">
        <v>121</v>
      </c>
      <c r="D1088">
        <v>2014</v>
      </c>
      <c r="E1088" s="45">
        <v>152608.4066434807</v>
      </c>
      <c r="F1088" s="50">
        <v>42612.661722299672</v>
      </c>
      <c r="G1088" s="46">
        <v>230.09600996853158</v>
      </c>
      <c r="H1088" s="46">
        <v>1001.3201788636233</v>
      </c>
      <c r="I1088" s="47">
        <v>0.53997098671759292</v>
      </c>
      <c r="J1088" s="47">
        <v>2.3498184304681007</v>
      </c>
      <c r="K1088" s="48">
        <f>IF(I1088&lt;='CBSA Bike Groupings'!$B$2,'CBSA Bike Groupings'!$A$2,
IF(AND(I1088&lt;='CBSA Bike Groupings'!$B$3,I1088&gt;'CBSA Bike Groupings'!$B$2),'CBSA Bike Groupings'!$A$3,
IF(AND(I1088&lt;='CBSA Bike Groupings'!$B$4,I1088&gt;'CBSA Bike Groupings'!$B$3),'CBSA Bike Groupings'!$A$4,
IF(AND(I1088&lt;='CBSA Bike Groupings'!$B$5,I1088&gt;'CBSA Bike Groupings'!$B$4),'CBSA Bike Groupings'!$A$5,
IF(I1088&gt;'CBSA Bike Groupings'!$B$5,'CBSA Bike Groupings'!$A$6,"")))))</f>
        <v>3</v>
      </c>
      <c r="L1088" s="48">
        <f>IF(J1088&lt;='CBSA Walk Groupings'!$B$2,'CBSA Walk Groupings'!$A$2,
IF(AND(J1088&lt;='CBSA Walk Groupings'!$B$3,J1088&gt;'CBSA Walk Groupings'!$B$2),'CBSA Walk Groupings'!$A$3,
IF(AND(J1088&lt;='CBSA Walk Groupings'!$B$4,J1088&gt;'CBSA Walk Groupings'!$B$3),'CBSA Walk Groupings'!$A$4,
IF(AND(J1088&lt;='CBSA Walk Groupings'!$B$5,J1088&gt;'CBSA Walk Groupings'!$B$4),'CBSA Walk Groupings'!$A$5,
IF(J1088&gt;'CBSA Walk Groupings'!$B$5,'CBSA Walk Groupings'!$A$6,"")))))</f>
        <v>4</v>
      </c>
      <c r="M1088" s="72">
        <v>0</v>
      </c>
      <c r="N1088" s="72">
        <v>5</v>
      </c>
    </row>
    <row r="1089" spans="1:14" x14ac:dyDescent="0.25">
      <c r="A1089" t="str">
        <f t="shared" si="16"/>
        <v>Madera County Transportation Commission_2015</v>
      </c>
      <c r="B1089" t="s">
        <v>354</v>
      </c>
      <c r="C1089" s="49" t="s">
        <v>121</v>
      </c>
      <c r="D1089">
        <v>2015</v>
      </c>
      <c r="E1089" s="45">
        <v>153345.80501321275</v>
      </c>
      <c r="F1089" s="50">
        <v>44286.741671527219</v>
      </c>
      <c r="G1089" s="46">
        <v>162.14436753943079</v>
      </c>
      <c r="H1089" s="46">
        <v>1102.4271709976053</v>
      </c>
      <c r="I1089" s="47">
        <v>0.36612394910885138</v>
      </c>
      <c r="J1089" s="47">
        <v>2.489293927230543</v>
      </c>
      <c r="K1089" s="48">
        <f>IF(I1089&lt;='CBSA Bike Groupings'!$B$2,'CBSA Bike Groupings'!$A$2,
IF(AND(I1089&lt;='CBSA Bike Groupings'!$B$3,I1089&gt;'CBSA Bike Groupings'!$B$2),'CBSA Bike Groupings'!$A$3,
IF(AND(I1089&lt;='CBSA Bike Groupings'!$B$4,I1089&gt;'CBSA Bike Groupings'!$B$3),'CBSA Bike Groupings'!$A$4,
IF(AND(I1089&lt;='CBSA Bike Groupings'!$B$5,I1089&gt;'CBSA Bike Groupings'!$B$4),'CBSA Bike Groupings'!$A$5,
IF(I1089&gt;'CBSA Bike Groupings'!$B$5,'CBSA Bike Groupings'!$A$6,"")))))</f>
        <v>3</v>
      </c>
      <c r="L1089" s="48">
        <f>IF(J1089&lt;='CBSA Walk Groupings'!$B$2,'CBSA Walk Groupings'!$A$2,
IF(AND(J1089&lt;='CBSA Walk Groupings'!$B$3,J1089&gt;'CBSA Walk Groupings'!$B$2),'CBSA Walk Groupings'!$A$3,
IF(AND(J1089&lt;='CBSA Walk Groupings'!$B$4,J1089&gt;'CBSA Walk Groupings'!$B$3),'CBSA Walk Groupings'!$A$4,
IF(AND(J1089&lt;='CBSA Walk Groupings'!$B$5,J1089&gt;'CBSA Walk Groupings'!$B$4),'CBSA Walk Groupings'!$A$5,
IF(J1089&gt;'CBSA Walk Groupings'!$B$5,'CBSA Walk Groupings'!$A$6,"")))))</f>
        <v>4</v>
      </c>
      <c r="M1089" s="72">
        <v>1</v>
      </c>
      <c r="N1089" s="72">
        <v>3</v>
      </c>
    </row>
    <row r="1090" spans="1:14" x14ac:dyDescent="0.25">
      <c r="A1090" t="str">
        <f t="shared" si="16"/>
        <v>Madera County Transportation Commission_2016</v>
      </c>
      <c r="B1090" t="s">
        <v>354</v>
      </c>
      <c r="C1090" s="49" t="s">
        <v>121</v>
      </c>
      <c r="D1090">
        <v>2016</v>
      </c>
      <c r="E1090" s="45">
        <v>153525.47228861338</v>
      </c>
      <c r="F1090" s="50">
        <v>47694.016386699979</v>
      </c>
      <c r="G1090" s="46">
        <v>173.11892773430625</v>
      </c>
      <c r="H1090" s="46">
        <v>1016.4079269387812</v>
      </c>
      <c r="I1090" s="47">
        <v>0.36297829549658656</v>
      </c>
      <c r="J1090" s="47">
        <v>2.1311015593608471</v>
      </c>
      <c r="K1090" s="48">
        <f>IF(I1090&lt;='CBSA Bike Groupings'!$B$2,'CBSA Bike Groupings'!$A$2,
IF(AND(I1090&lt;='CBSA Bike Groupings'!$B$3,I1090&gt;'CBSA Bike Groupings'!$B$2),'CBSA Bike Groupings'!$A$3,
IF(AND(I1090&lt;='CBSA Bike Groupings'!$B$4,I1090&gt;'CBSA Bike Groupings'!$B$3),'CBSA Bike Groupings'!$A$4,
IF(AND(I1090&lt;='CBSA Bike Groupings'!$B$5,I1090&gt;'CBSA Bike Groupings'!$B$4),'CBSA Bike Groupings'!$A$5,
IF(I1090&gt;'CBSA Bike Groupings'!$B$5,'CBSA Bike Groupings'!$A$6,"")))))</f>
        <v>3</v>
      </c>
      <c r="L1090" s="48">
        <f>IF(J1090&lt;='CBSA Walk Groupings'!$B$2,'CBSA Walk Groupings'!$A$2,
IF(AND(J1090&lt;='CBSA Walk Groupings'!$B$3,J1090&gt;'CBSA Walk Groupings'!$B$2),'CBSA Walk Groupings'!$A$3,
IF(AND(J1090&lt;='CBSA Walk Groupings'!$B$4,J1090&gt;'CBSA Walk Groupings'!$B$3),'CBSA Walk Groupings'!$A$4,
IF(AND(J1090&lt;='CBSA Walk Groupings'!$B$5,J1090&gt;'CBSA Walk Groupings'!$B$4),'CBSA Walk Groupings'!$A$5,
IF(J1090&gt;'CBSA Walk Groupings'!$B$5,'CBSA Walk Groupings'!$A$6,"")))))</f>
        <v>3</v>
      </c>
      <c r="M1090" s="72">
        <v>0</v>
      </c>
      <c r="N1090" s="72">
        <v>3</v>
      </c>
    </row>
    <row r="1091" spans="1:14" x14ac:dyDescent="0.25">
      <c r="A1091" t="str">
        <f t="shared" ref="A1091:A1154" si="17">B1091&amp;"_"&amp;D1091</f>
        <v>Madera County Transportation Commission_2017</v>
      </c>
      <c r="B1091" t="s">
        <v>354</v>
      </c>
      <c r="C1091" s="49" t="s">
        <v>121</v>
      </c>
      <c r="D1091">
        <v>2017</v>
      </c>
      <c r="E1091" s="45">
        <v>154605</v>
      </c>
      <c r="F1091" s="50">
        <v>50491</v>
      </c>
      <c r="G1091" s="46">
        <v>164</v>
      </c>
      <c r="H1091" s="46">
        <v>1017</v>
      </c>
      <c r="I1091" s="47">
        <f>(G1091/$F1091)*100</f>
        <v>0.32481036224277593</v>
      </c>
      <c r="J1091" s="47">
        <f>(H1091/$F1091)*100</f>
        <v>2.0142203561030678</v>
      </c>
      <c r="K1091" s="48">
        <f>IF(I1091&lt;='CBSA Bike Groupings'!$B$2,'CBSA Bike Groupings'!$A$2,
IF(AND(I1091&lt;='CBSA Bike Groupings'!$B$3,I1091&gt;'CBSA Bike Groupings'!$B$2),'CBSA Bike Groupings'!$A$3,
IF(AND(I1091&lt;='CBSA Bike Groupings'!$B$4,I1091&gt;'CBSA Bike Groupings'!$B$3),'CBSA Bike Groupings'!$A$4,
IF(AND(I1091&lt;='CBSA Bike Groupings'!$B$5,I1091&gt;'CBSA Bike Groupings'!$B$4),'CBSA Bike Groupings'!$A$5,
IF(I1091&gt;'CBSA Bike Groupings'!$B$5,'CBSA Bike Groupings'!$A$6,"")))))</f>
        <v>2</v>
      </c>
      <c r="L1091" s="48">
        <f>IF(J1091&lt;='CBSA Walk Groupings'!$B$2,'CBSA Walk Groupings'!$A$2,
IF(AND(J1091&lt;='CBSA Walk Groupings'!$B$3,J1091&gt;'CBSA Walk Groupings'!$B$2),'CBSA Walk Groupings'!$A$3,
IF(AND(J1091&lt;='CBSA Walk Groupings'!$B$4,J1091&gt;'CBSA Walk Groupings'!$B$3),'CBSA Walk Groupings'!$A$4,
IF(AND(J1091&lt;='CBSA Walk Groupings'!$B$5,J1091&gt;'CBSA Walk Groupings'!$B$4),'CBSA Walk Groupings'!$A$5,
IF(J1091&gt;'CBSA Walk Groupings'!$B$5,'CBSA Walk Groupings'!$A$6,"")))))</f>
        <v>3</v>
      </c>
      <c r="M1091" s="72">
        <v>0</v>
      </c>
      <c r="N1091" s="72">
        <v>4</v>
      </c>
    </row>
    <row r="1092" spans="1:14" x14ac:dyDescent="0.25">
      <c r="A1092" t="str">
        <f t="shared" si="17"/>
        <v>Madison Area Transportation Planning Board_2013</v>
      </c>
      <c r="B1092" t="s">
        <v>355</v>
      </c>
      <c r="C1092" s="49" t="s">
        <v>115</v>
      </c>
      <c r="D1092">
        <v>2013</v>
      </c>
      <c r="E1092" s="45">
        <v>424272.5300458335</v>
      </c>
      <c r="F1092" s="50">
        <v>235068.82621749389</v>
      </c>
      <c r="G1092" s="46">
        <v>8069.2259905416131</v>
      </c>
      <c r="H1092" s="46">
        <v>14614.681304319991</v>
      </c>
      <c r="I1092" s="47">
        <v>3.4327078245056972</v>
      </c>
      <c r="J1092" s="47">
        <v>6.2171924450747786</v>
      </c>
      <c r="K1092" s="48">
        <f>IF(I1092&lt;='CBSA Bike Groupings'!$B$2,'CBSA Bike Groupings'!$A$2,
IF(AND(I1092&lt;='CBSA Bike Groupings'!$B$3,I1092&gt;'CBSA Bike Groupings'!$B$2),'CBSA Bike Groupings'!$A$3,
IF(AND(I1092&lt;='CBSA Bike Groupings'!$B$4,I1092&gt;'CBSA Bike Groupings'!$B$3),'CBSA Bike Groupings'!$A$4,
IF(AND(I1092&lt;='CBSA Bike Groupings'!$B$5,I1092&gt;'CBSA Bike Groupings'!$B$4),'CBSA Bike Groupings'!$A$5,
IF(I1092&gt;'CBSA Bike Groupings'!$B$5,'CBSA Bike Groupings'!$A$6,"")))))</f>
        <v>5</v>
      </c>
      <c r="L1092" s="48">
        <f>IF(J1092&lt;='CBSA Walk Groupings'!$B$2,'CBSA Walk Groupings'!$A$2,
IF(AND(J1092&lt;='CBSA Walk Groupings'!$B$3,J1092&gt;'CBSA Walk Groupings'!$B$2),'CBSA Walk Groupings'!$A$3,
IF(AND(J1092&lt;='CBSA Walk Groupings'!$B$4,J1092&gt;'CBSA Walk Groupings'!$B$3),'CBSA Walk Groupings'!$A$4,
IF(AND(J1092&lt;='CBSA Walk Groupings'!$B$5,J1092&gt;'CBSA Walk Groupings'!$B$4),'CBSA Walk Groupings'!$A$5,
IF(J1092&gt;'CBSA Walk Groupings'!$B$5,'CBSA Walk Groupings'!$A$6,"")))))</f>
        <v>5</v>
      </c>
      <c r="M1092" s="72">
        <v>2</v>
      </c>
      <c r="N1092" s="72">
        <v>5</v>
      </c>
    </row>
    <row r="1093" spans="1:14" x14ac:dyDescent="0.25">
      <c r="A1093" t="str">
        <f t="shared" si="17"/>
        <v>Madison Area Transportation Planning Board_2014</v>
      </c>
      <c r="B1093" t="s">
        <v>355</v>
      </c>
      <c r="C1093" s="49" t="s">
        <v>115</v>
      </c>
      <c r="D1093">
        <v>2014</v>
      </c>
      <c r="E1093" s="45">
        <v>429710.31491161231</v>
      </c>
      <c r="F1093" s="50">
        <v>236551.19737896038</v>
      </c>
      <c r="G1093" s="46">
        <v>8187.9951530361423</v>
      </c>
      <c r="H1093" s="46">
        <v>14821.809271777098</v>
      </c>
      <c r="I1093" s="47">
        <v>3.461405075840216</v>
      </c>
      <c r="J1093" s="47">
        <v>6.2657933825768062</v>
      </c>
      <c r="K1093" s="48">
        <f>IF(I1093&lt;='CBSA Bike Groupings'!$B$2,'CBSA Bike Groupings'!$A$2,
IF(AND(I1093&lt;='CBSA Bike Groupings'!$B$3,I1093&gt;'CBSA Bike Groupings'!$B$2),'CBSA Bike Groupings'!$A$3,
IF(AND(I1093&lt;='CBSA Bike Groupings'!$B$4,I1093&gt;'CBSA Bike Groupings'!$B$3),'CBSA Bike Groupings'!$A$4,
IF(AND(I1093&lt;='CBSA Bike Groupings'!$B$5,I1093&gt;'CBSA Bike Groupings'!$B$4),'CBSA Bike Groupings'!$A$5,
IF(I1093&gt;'CBSA Bike Groupings'!$B$5,'CBSA Bike Groupings'!$A$6,"")))))</f>
        <v>5</v>
      </c>
      <c r="L1093" s="48">
        <f>IF(J1093&lt;='CBSA Walk Groupings'!$B$2,'CBSA Walk Groupings'!$A$2,
IF(AND(J1093&lt;='CBSA Walk Groupings'!$B$3,J1093&gt;'CBSA Walk Groupings'!$B$2),'CBSA Walk Groupings'!$A$3,
IF(AND(J1093&lt;='CBSA Walk Groupings'!$B$4,J1093&gt;'CBSA Walk Groupings'!$B$3),'CBSA Walk Groupings'!$A$4,
IF(AND(J1093&lt;='CBSA Walk Groupings'!$B$5,J1093&gt;'CBSA Walk Groupings'!$B$4),'CBSA Walk Groupings'!$A$5,
IF(J1093&gt;'CBSA Walk Groupings'!$B$5,'CBSA Walk Groupings'!$A$6,"")))))</f>
        <v>5</v>
      </c>
      <c r="M1093" s="72">
        <v>0</v>
      </c>
      <c r="N1093" s="72">
        <v>3</v>
      </c>
    </row>
    <row r="1094" spans="1:14" x14ac:dyDescent="0.25">
      <c r="A1094" t="str">
        <f t="shared" si="17"/>
        <v>Madison Area Transportation Planning Board_2015</v>
      </c>
      <c r="B1094" t="s">
        <v>355</v>
      </c>
      <c r="C1094" s="49" t="s">
        <v>115</v>
      </c>
      <c r="D1094">
        <v>2015</v>
      </c>
      <c r="E1094" s="45">
        <v>436030.98297817685</v>
      </c>
      <c r="F1094" s="50">
        <v>241918.20077734202</v>
      </c>
      <c r="G1094" s="46">
        <v>7928.5141042211635</v>
      </c>
      <c r="H1094" s="46">
        <v>15002.820238623783</v>
      </c>
      <c r="I1094" s="47">
        <v>3.2773532866666995</v>
      </c>
      <c r="J1094" s="47">
        <v>6.2016087216323834</v>
      </c>
      <c r="K1094" s="48">
        <f>IF(I1094&lt;='CBSA Bike Groupings'!$B$2,'CBSA Bike Groupings'!$A$2,
IF(AND(I1094&lt;='CBSA Bike Groupings'!$B$3,I1094&gt;'CBSA Bike Groupings'!$B$2),'CBSA Bike Groupings'!$A$3,
IF(AND(I1094&lt;='CBSA Bike Groupings'!$B$4,I1094&gt;'CBSA Bike Groupings'!$B$3),'CBSA Bike Groupings'!$A$4,
IF(AND(I1094&lt;='CBSA Bike Groupings'!$B$5,I1094&gt;'CBSA Bike Groupings'!$B$4),'CBSA Bike Groupings'!$A$5,
IF(I1094&gt;'CBSA Bike Groupings'!$B$5,'CBSA Bike Groupings'!$A$6,"")))))</f>
        <v>5</v>
      </c>
      <c r="L1094" s="48">
        <f>IF(J1094&lt;='CBSA Walk Groupings'!$B$2,'CBSA Walk Groupings'!$A$2,
IF(AND(J1094&lt;='CBSA Walk Groupings'!$B$3,J1094&gt;'CBSA Walk Groupings'!$B$2),'CBSA Walk Groupings'!$A$3,
IF(AND(J1094&lt;='CBSA Walk Groupings'!$B$4,J1094&gt;'CBSA Walk Groupings'!$B$3),'CBSA Walk Groupings'!$A$4,
IF(AND(J1094&lt;='CBSA Walk Groupings'!$B$5,J1094&gt;'CBSA Walk Groupings'!$B$4),'CBSA Walk Groupings'!$A$5,
IF(J1094&gt;'CBSA Walk Groupings'!$B$5,'CBSA Walk Groupings'!$A$6,"")))))</f>
        <v>5</v>
      </c>
      <c r="M1094" s="72">
        <v>2</v>
      </c>
      <c r="N1094" s="72">
        <v>3</v>
      </c>
    </row>
    <row r="1095" spans="1:14" x14ac:dyDescent="0.25">
      <c r="A1095" t="str">
        <f t="shared" si="17"/>
        <v>Madison Area Transportation Planning Board_2016</v>
      </c>
      <c r="B1095" t="s">
        <v>355</v>
      </c>
      <c r="C1095" s="49" t="s">
        <v>115</v>
      </c>
      <c r="D1095">
        <v>2016</v>
      </c>
      <c r="E1095" s="45">
        <v>441888.0682759622</v>
      </c>
      <c r="F1095" s="50">
        <v>246608.86703614332</v>
      </c>
      <c r="G1095" s="46">
        <v>8141.1624464456772</v>
      </c>
      <c r="H1095" s="46">
        <v>15440.180259200415</v>
      </c>
      <c r="I1095" s="47">
        <v>3.3012448190893711</v>
      </c>
      <c r="J1095" s="47">
        <v>6.2609996326439807</v>
      </c>
      <c r="K1095" s="48">
        <f>IF(I1095&lt;='CBSA Bike Groupings'!$B$2,'CBSA Bike Groupings'!$A$2,
IF(AND(I1095&lt;='CBSA Bike Groupings'!$B$3,I1095&gt;'CBSA Bike Groupings'!$B$2),'CBSA Bike Groupings'!$A$3,
IF(AND(I1095&lt;='CBSA Bike Groupings'!$B$4,I1095&gt;'CBSA Bike Groupings'!$B$3),'CBSA Bike Groupings'!$A$4,
IF(AND(I1095&lt;='CBSA Bike Groupings'!$B$5,I1095&gt;'CBSA Bike Groupings'!$B$4),'CBSA Bike Groupings'!$A$5,
IF(I1095&gt;'CBSA Bike Groupings'!$B$5,'CBSA Bike Groupings'!$A$6,"")))))</f>
        <v>5</v>
      </c>
      <c r="L1095" s="48">
        <f>IF(J1095&lt;='CBSA Walk Groupings'!$B$2,'CBSA Walk Groupings'!$A$2,
IF(AND(J1095&lt;='CBSA Walk Groupings'!$B$3,J1095&gt;'CBSA Walk Groupings'!$B$2),'CBSA Walk Groupings'!$A$3,
IF(AND(J1095&lt;='CBSA Walk Groupings'!$B$4,J1095&gt;'CBSA Walk Groupings'!$B$3),'CBSA Walk Groupings'!$A$4,
IF(AND(J1095&lt;='CBSA Walk Groupings'!$B$5,J1095&gt;'CBSA Walk Groupings'!$B$4),'CBSA Walk Groupings'!$A$5,
IF(J1095&gt;'CBSA Walk Groupings'!$B$5,'CBSA Walk Groupings'!$A$6,"")))))</f>
        <v>5</v>
      </c>
      <c r="M1095" s="72">
        <v>2</v>
      </c>
      <c r="N1095" s="72">
        <v>6</v>
      </c>
    </row>
    <row r="1096" spans="1:14" x14ac:dyDescent="0.25">
      <c r="A1096" t="str">
        <f t="shared" si="17"/>
        <v>Madison Area Transportation Planning Board_2017</v>
      </c>
      <c r="B1096" t="s">
        <v>355</v>
      </c>
      <c r="C1096" s="49" t="s">
        <v>115</v>
      </c>
      <c r="D1096">
        <v>2017</v>
      </c>
      <c r="E1096" s="45">
        <v>447652</v>
      </c>
      <c r="F1096" s="50">
        <v>251122</v>
      </c>
      <c r="G1096" s="46">
        <v>7903</v>
      </c>
      <c r="H1096" s="46">
        <v>15662</v>
      </c>
      <c r="I1096" s="47">
        <f>(G1096/$F1096)*100</f>
        <v>3.1470759232564252</v>
      </c>
      <c r="J1096" s="47">
        <f>(H1096/$F1096)*100</f>
        <v>6.236809200309013</v>
      </c>
      <c r="K1096" s="48">
        <f>IF(I1096&lt;='CBSA Bike Groupings'!$B$2,'CBSA Bike Groupings'!$A$2,
IF(AND(I1096&lt;='CBSA Bike Groupings'!$B$3,I1096&gt;'CBSA Bike Groupings'!$B$2),'CBSA Bike Groupings'!$A$3,
IF(AND(I1096&lt;='CBSA Bike Groupings'!$B$4,I1096&gt;'CBSA Bike Groupings'!$B$3),'CBSA Bike Groupings'!$A$4,
IF(AND(I1096&lt;='CBSA Bike Groupings'!$B$5,I1096&gt;'CBSA Bike Groupings'!$B$4),'CBSA Bike Groupings'!$A$5,
IF(I1096&gt;'CBSA Bike Groupings'!$B$5,'CBSA Bike Groupings'!$A$6,"")))))</f>
        <v>5</v>
      </c>
      <c r="L1096" s="48">
        <f>IF(J1096&lt;='CBSA Walk Groupings'!$B$2,'CBSA Walk Groupings'!$A$2,
IF(AND(J1096&lt;='CBSA Walk Groupings'!$B$3,J1096&gt;'CBSA Walk Groupings'!$B$2),'CBSA Walk Groupings'!$A$3,
IF(AND(J1096&lt;='CBSA Walk Groupings'!$B$4,J1096&gt;'CBSA Walk Groupings'!$B$3),'CBSA Walk Groupings'!$A$4,
IF(AND(J1096&lt;='CBSA Walk Groupings'!$B$5,J1096&gt;'CBSA Walk Groupings'!$B$4),'CBSA Walk Groupings'!$A$5,
IF(J1096&gt;'CBSA Walk Groupings'!$B$5,'CBSA Walk Groupings'!$A$6,"")))))</f>
        <v>5</v>
      </c>
      <c r="M1096" s="72">
        <v>0</v>
      </c>
      <c r="N1096" s="72">
        <v>6</v>
      </c>
    </row>
    <row r="1097" spans="1:14" x14ac:dyDescent="0.25">
      <c r="A1097" t="str">
        <f t="shared" si="17"/>
        <v>Madison Athens-Clarke Oconee Regional Transportation Study_2013</v>
      </c>
      <c r="B1097" t="s">
        <v>356</v>
      </c>
      <c r="C1097" s="49" t="s">
        <v>123</v>
      </c>
      <c r="D1097">
        <v>2013</v>
      </c>
      <c r="E1097" s="45">
        <v>150011.42475346447</v>
      </c>
      <c r="F1097" s="50">
        <v>64586.81894017302</v>
      </c>
      <c r="G1097" s="46">
        <v>763.4616843822788</v>
      </c>
      <c r="H1097" s="46">
        <v>2653.019757042814</v>
      </c>
      <c r="I1097" s="47">
        <v>1.1820704238266879</v>
      </c>
      <c r="J1097" s="47">
        <v>4.1076798649896578</v>
      </c>
      <c r="K1097" s="48">
        <f>IF(I1097&lt;='CBSA Bike Groupings'!$B$2,'CBSA Bike Groupings'!$A$2,
IF(AND(I1097&lt;='CBSA Bike Groupings'!$B$3,I1097&gt;'CBSA Bike Groupings'!$B$2),'CBSA Bike Groupings'!$A$3,
IF(AND(I1097&lt;='CBSA Bike Groupings'!$B$4,I1097&gt;'CBSA Bike Groupings'!$B$3),'CBSA Bike Groupings'!$A$4,
IF(AND(I1097&lt;='CBSA Bike Groupings'!$B$5,I1097&gt;'CBSA Bike Groupings'!$B$4),'CBSA Bike Groupings'!$A$5,
IF(I1097&gt;'CBSA Bike Groupings'!$B$5,'CBSA Bike Groupings'!$A$6,"")))))</f>
        <v>5</v>
      </c>
      <c r="L1097" s="48">
        <f>IF(J1097&lt;='CBSA Walk Groupings'!$B$2,'CBSA Walk Groupings'!$A$2,
IF(AND(J1097&lt;='CBSA Walk Groupings'!$B$3,J1097&gt;'CBSA Walk Groupings'!$B$2),'CBSA Walk Groupings'!$A$3,
IF(AND(J1097&lt;='CBSA Walk Groupings'!$B$4,J1097&gt;'CBSA Walk Groupings'!$B$3),'CBSA Walk Groupings'!$A$4,
IF(AND(J1097&lt;='CBSA Walk Groupings'!$B$5,J1097&gt;'CBSA Walk Groupings'!$B$4),'CBSA Walk Groupings'!$A$5,
IF(J1097&gt;'CBSA Walk Groupings'!$B$5,'CBSA Walk Groupings'!$A$6,"")))))</f>
        <v>5</v>
      </c>
      <c r="M1097" s="72">
        <v>0</v>
      </c>
      <c r="N1097" s="72">
        <v>2</v>
      </c>
    </row>
    <row r="1098" spans="1:14" x14ac:dyDescent="0.25">
      <c r="A1098" t="str">
        <f t="shared" si="17"/>
        <v>Madison Athens-Clarke Oconee Regional Transportation Study_2014</v>
      </c>
      <c r="B1098" t="s">
        <v>356</v>
      </c>
      <c r="C1098" s="49" t="s">
        <v>123</v>
      </c>
      <c r="D1098">
        <v>2014</v>
      </c>
      <c r="E1098" s="45">
        <v>150086.01523136001</v>
      </c>
      <c r="F1098" s="50">
        <v>64886.778874231684</v>
      </c>
      <c r="G1098" s="46">
        <v>846.97176748636002</v>
      </c>
      <c r="H1098" s="46">
        <v>2407.3160537537333</v>
      </c>
      <c r="I1098" s="47">
        <v>1.3053071552958775</v>
      </c>
      <c r="J1098" s="47">
        <v>3.7100255175553869</v>
      </c>
      <c r="K1098" s="48">
        <f>IF(I1098&lt;='CBSA Bike Groupings'!$B$2,'CBSA Bike Groupings'!$A$2,
IF(AND(I1098&lt;='CBSA Bike Groupings'!$B$3,I1098&gt;'CBSA Bike Groupings'!$B$2),'CBSA Bike Groupings'!$A$3,
IF(AND(I1098&lt;='CBSA Bike Groupings'!$B$4,I1098&gt;'CBSA Bike Groupings'!$B$3),'CBSA Bike Groupings'!$A$4,
IF(AND(I1098&lt;='CBSA Bike Groupings'!$B$5,I1098&gt;'CBSA Bike Groupings'!$B$4),'CBSA Bike Groupings'!$A$5,
IF(I1098&gt;'CBSA Bike Groupings'!$B$5,'CBSA Bike Groupings'!$A$6,"")))))</f>
        <v>5</v>
      </c>
      <c r="L1098" s="48">
        <f>IF(J1098&lt;='CBSA Walk Groupings'!$B$2,'CBSA Walk Groupings'!$A$2,
IF(AND(J1098&lt;='CBSA Walk Groupings'!$B$3,J1098&gt;'CBSA Walk Groupings'!$B$2),'CBSA Walk Groupings'!$A$3,
IF(AND(J1098&lt;='CBSA Walk Groupings'!$B$4,J1098&gt;'CBSA Walk Groupings'!$B$3),'CBSA Walk Groupings'!$A$4,
IF(AND(J1098&lt;='CBSA Walk Groupings'!$B$5,J1098&gt;'CBSA Walk Groupings'!$B$4),'CBSA Walk Groupings'!$A$5,
IF(J1098&gt;'CBSA Walk Groupings'!$B$5,'CBSA Walk Groupings'!$A$6,"")))))</f>
        <v>5</v>
      </c>
      <c r="M1098" s="72">
        <v>1</v>
      </c>
      <c r="N1098" s="72">
        <v>4</v>
      </c>
    </row>
    <row r="1099" spans="1:14" x14ac:dyDescent="0.25">
      <c r="A1099" t="str">
        <f t="shared" si="17"/>
        <v>Madison Athens-Clarke Oconee Regional Transportation Study_2015</v>
      </c>
      <c r="B1099" t="s">
        <v>356</v>
      </c>
      <c r="C1099" s="49" t="s">
        <v>123</v>
      </c>
      <c r="D1099">
        <v>2015</v>
      </c>
      <c r="E1099" s="45">
        <v>151867.84973728633</v>
      </c>
      <c r="F1099" s="50">
        <v>66918.974241764838</v>
      </c>
      <c r="G1099" s="46">
        <v>824.97295697727384</v>
      </c>
      <c r="H1099" s="46">
        <v>2244.1157496723322</v>
      </c>
      <c r="I1099" s="47">
        <v>1.2327937872998649</v>
      </c>
      <c r="J1099" s="47">
        <v>3.3534819908697222</v>
      </c>
      <c r="K1099" s="48">
        <f>IF(I1099&lt;='CBSA Bike Groupings'!$B$2,'CBSA Bike Groupings'!$A$2,
IF(AND(I1099&lt;='CBSA Bike Groupings'!$B$3,I1099&gt;'CBSA Bike Groupings'!$B$2),'CBSA Bike Groupings'!$A$3,
IF(AND(I1099&lt;='CBSA Bike Groupings'!$B$4,I1099&gt;'CBSA Bike Groupings'!$B$3),'CBSA Bike Groupings'!$A$4,
IF(AND(I1099&lt;='CBSA Bike Groupings'!$B$5,I1099&gt;'CBSA Bike Groupings'!$B$4),'CBSA Bike Groupings'!$A$5,
IF(I1099&gt;'CBSA Bike Groupings'!$B$5,'CBSA Bike Groupings'!$A$6,"")))))</f>
        <v>5</v>
      </c>
      <c r="L1099" s="48">
        <f>IF(J1099&lt;='CBSA Walk Groupings'!$B$2,'CBSA Walk Groupings'!$A$2,
IF(AND(J1099&lt;='CBSA Walk Groupings'!$B$3,J1099&gt;'CBSA Walk Groupings'!$B$2),'CBSA Walk Groupings'!$A$3,
IF(AND(J1099&lt;='CBSA Walk Groupings'!$B$4,J1099&gt;'CBSA Walk Groupings'!$B$3),'CBSA Walk Groupings'!$A$4,
IF(AND(J1099&lt;='CBSA Walk Groupings'!$B$5,J1099&gt;'CBSA Walk Groupings'!$B$4),'CBSA Walk Groupings'!$A$5,
IF(J1099&gt;'CBSA Walk Groupings'!$B$5,'CBSA Walk Groupings'!$A$6,"")))))</f>
        <v>5</v>
      </c>
      <c r="M1099" s="72">
        <v>0</v>
      </c>
      <c r="N1099" s="72">
        <v>5</v>
      </c>
    </row>
    <row r="1100" spans="1:14" x14ac:dyDescent="0.25">
      <c r="A1100" t="str">
        <f t="shared" si="17"/>
        <v>Madison Athens-Clarke Oconee Regional Transportation Study_2016</v>
      </c>
      <c r="B1100" t="s">
        <v>356</v>
      </c>
      <c r="C1100" s="49" t="s">
        <v>123</v>
      </c>
      <c r="D1100">
        <v>2016</v>
      </c>
      <c r="E1100" s="45">
        <v>153713.32785031988</v>
      </c>
      <c r="F1100" s="50">
        <v>69045.50407956251</v>
      </c>
      <c r="G1100" s="46">
        <v>683.96577347674895</v>
      </c>
      <c r="H1100" s="46">
        <v>2200.8751406034771</v>
      </c>
      <c r="I1100" s="47">
        <v>0.99060146289699258</v>
      </c>
      <c r="J1100" s="47">
        <v>3.1875719787161882</v>
      </c>
      <c r="K1100" s="48">
        <f>IF(I1100&lt;='CBSA Bike Groupings'!$B$2,'CBSA Bike Groupings'!$A$2,
IF(AND(I1100&lt;='CBSA Bike Groupings'!$B$3,I1100&gt;'CBSA Bike Groupings'!$B$2),'CBSA Bike Groupings'!$A$3,
IF(AND(I1100&lt;='CBSA Bike Groupings'!$B$4,I1100&gt;'CBSA Bike Groupings'!$B$3),'CBSA Bike Groupings'!$A$4,
IF(AND(I1100&lt;='CBSA Bike Groupings'!$B$5,I1100&gt;'CBSA Bike Groupings'!$B$4),'CBSA Bike Groupings'!$A$5,
IF(I1100&gt;'CBSA Bike Groupings'!$B$5,'CBSA Bike Groupings'!$A$6,"")))))</f>
        <v>5</v>
      </c>
      <c r="L1100" s="48">
        <f>IF(J1100&lt;='CBSA Walk Groupings'!$B$2,'CBSA Walk Groupings'!$A$2,
IF(AND(J1100&lt;='CBSA Walk Groupings'!$B$3,J1100&gt;'CBSA Walk Groupings'!$B$2),'CBSA Walk Groupings'!$A$3,
IF(AND(J1100&lt;='CBSA Walk Groupings'!$B$4,J1100&gt;'CBSA Walk Groupings'!$B$3),'CBSA Walk Groupings'!$A$4,
IF(AND(J1100&lt;='CBSA Walk Groupings'!$B$5,J1100&gt;'CBSA Walk Groupings'!$B$4),'CBSA Walk Groupings'!$A$5,
IF(J1100&gt;'CBSA Walk Groupings'!$B$5,'CBSA Walk Groupings'!$A$6,"")))))</f>
        <v>4</v>
      </c>
      <c r="M1100" s="72">
        <v>2</v>
      </c>
      <c r="N1100" s="72">
        <v>1</v>
      </c>
    </row>
    <row r="1101" spans="1:14" x14ac:dyDescent="0.25">
      <c r="A1101" t="str">
        <f t="shared" si="17"/>
        <v>Madison Athens-Clarke Oconee Regional Transportation Study_2017</v>
      </c>
      <c r="B1101" t="s">
        <v>356</v>
      </c>
      <c r="C1101" s="49" t="s">
        <v>123</v>
      </c>
      <c r="D1101">
        <v>2017</v>
      </c>
      <c r="E1101" s="45">
        <v>155785</v>
      </c>
      <c r="F1101" s="50">
        <v>70607</v>
      </c>
      <c r="G1101" s="46">
        <v>719</v>
      </c>
      <c r="H1101" s="46">
        <v>2205</v>
      </c>
      <c r="I1101" s="47">
        <f>(G1101/$F1101)*100</f>
        <v>1.0183126318920221</v>
      </c>
      <c r="J1101" s="47">
        <f>(H1101/$F1101)*100</f>
        <v>3.1229198238135027</v>
      </c>
      <c r="K1101" s="48">
        <f>IF(I1101&lt;='CBSA Bike Groupings'!$B$2,'CBSA Bike Groupings'!$A$2,
IF(AND(I1101&lt;='CBSA Bike Groupings'!$B$3,I1101&gt;'CBSA Bike Groupings'!$B$2),'CBSA Bike Groupings'!$A$3,
IF(AND(I1101&lt;='CBSA Bike Groupings'!$B$4,I1101&gt;'CBSA Bike Groupings'!$B$3),'CBSA Bike Groupings'!$A$4,
IF(AND(I1101&lt;='CBSA Bike Groupings'!$B$5,I1101&gt;'CBSA Bike Groupings'!$B$4),'CBSA Bike Groupings'!$A$5,
IF(I1101&gt;'CBSA Bike Groupings'!$B$5,'CBSA Bike Groupings'!$A$6,"")))))</f>
        <v>5</v>
      </c>
      <c r="L1101" s="48">
        <f>IF(J1101&lt;='CBSA Walk Groupings'!$B$2,'CBSA Walk Groupings'!$A$2,
IF(AND(J1101&lt;='CBSA Walk Groupings'!$B$3,J1101&gt;'CBSA Walk Groupings'!$B$2),'CBSA Walk Groupings'!$A$3,
IF(AND(J1101&lt;='CBSA Walk Groupings'!$B$4,J1101&gt;'CBSA Walk Groupings'!$B$3),'CBSA Walk Groupings'!$A$4,
IF(AND(J1101&lt;='CBSA Walk Groupings'!$B$5,J1101&gt;'CBSA Walk Groupings'!$B$4),'CBSA Walk Groupings'!$A$5,
IF(J1101&gt;'CBSA Walk Groupings'!$B$5,'CBSA Walk Groupings'!$A$6,"")))))</f>
        <v>4</v>
      </c>
      <c r="M1101" s="72">
        <v>0</v>
      </c>
      <c r="N1101" s="72">
        <v>2</v>
      </c>
    </row>
    <row r="1102" spans="1:14" x14ac:dyDescent="0.25">
      <c r="A1102" t="str">
        <f t="shared" si="17"/>
        <v>Madison County COG_2013</v>
      </c>
      <c r="B1102" t="s">
        <v>357</v>
      </c>
      <c r="C1102" s="49" t="s">
        <v>117</v>
      </c>
      <c r="D1102">
        <v>2013</v>
      </c>
      <c r="E1102" s="45">
        <v>134479.51334436933</v>
      </c>
      <c r="F1102" s="50">
        <v>54660.839383340754</v>
      </c>
      <c r="G1102" s="46">
        <v>121.83821501161368</v>
      </c>
      <c r="H1102" s="46">
        <v>1491.8460801841686</v>
      </c>
      <c r="I1102" s="47">
        <v>0.22289854379504262</v>
      </c>
      <c r="J1102" s="47">
        <v>2.7292776638897456</v>
      </c>
      <c r="K1102" s="48">
        <f>IF(I1102&lt;='CBSA Bike Groupings'!$B$2,'CBSA Bike Groupings'!$A$2,
IF(AND(I1102&lt;='CBSA Bike Groupings'!$B$3,I1102&gt;'CBSA Bike Groupings'!$B$2),'CBSA Bike Groupings'!$A$3,
IF(AND(I1102&lt;='CBSA Bike Groupings'!$B$4,I1102&gt;'CBSA Bike Groupings'!$B$3),'CBSA Bike Groupings'!$A$4,
IF(AND(I1102&lt;='CBSA Bike Groupings'!$B$5,I1102&gt;'CBSA Bike Groupings'!$B$4),'CBSA Bike Groupings'!$A$5,
IF(I1102&gt;'CBSA Bike Groupings'!$B$5,'CBSA Bike Groupings'!$A$6,"")))))</f>
        <v>1</v>
      </c>
      <c r="L1102" s="48">
        <f>IF(J1102&lt;='CBSA Walk Groupings'!$B$2,'CBSA Walk Groupings'!$A$2,
IF(AND(J1102&lt;='CBSA Walk Groupings'!$B$3,J1102&gt;'CBSA Walk Groupings'!$B$2),'CBSA Walk Groupings'!$A$3,
IF(AND(J1102&lt;='CBSA Walk Groupings'!$B$4,J1102&gt;'CBSA Walk Groupings'!$B$3),'CBSA Walk Groupings'!$A$4,
IF(AND(J1102&lt;='CBSA Walk Groupings'!$B$5,J1102&gt;'CBSA Walk Groupings'!$B$4),'CBSA Walk Groupings'!$A$5,
IF(J1102&gt;'CBSA Walk Groupings'!$B$5,'CBSA Walk Groupings'!$A$6,"")))))</f>
        <v>4</v>
      </c>
      <c r="M1102" s="72">
        <v>0</v>
      </c>
      <c r="N1102" s="72">
        <v>1</v>
      </c>
    </row>
    <row r="1103" spans="1:14" x14ac:dyDescent="0.25">
      <c r="A1103" t="str">
        <f t="shared" si="17"/>
        <v>Madison County COG_2014</v>
      </c>
      <c r="B1103" t="s">
        <v>357</v>
      </c>
      <c r="C1103" s="49" t="s">
        <v>117</v>
      </c>
      <c r="D1103">
        <v>2014</v>
      </c>
      <c r="E1103" s="45">
        <v>134165.17134033458</v>
      </c>
      <c r="F1103" s="50">
        <v>54746.919543234559</v>
      </c>
      <c r="G1103" s="46">
        <v>136.02010775370198</v>
      </c>
      <c r="H1103" s="46">
        <v>1483.3794650940411</v>
      </c>
      <c r="I1103" s="47">
        <v>0.24845253192060354</v>
      </c>
      <c r="J1103" s="47">
        <v>2.7095213346617455</v>
      </c>
      <c r="K1103" s="48">
        <f>IF(I1103&lt;='CBSA Bike Groupings'!$B$2,'CBSA Bike Groupings'!$A$2,
IF(AND(I1103&lt;='CBSA Bike Groupings'!$B$3,I1103&gt;'CBSA Bike Groupings'!$B$2),'CBSA Bike Groupings'!$A$3,
IF(AND(I1103&lt;='CBSA Bike Groupings'!$B$4,I1103&gt;'CBSA Bike Groupings'!$B$3),'CBSA Bike Groupings'!$A$4,
IF(AND(I1103&lt;='CBSA Bike Groupings'!$B$5,I1103&gt;'CBSA Bike Groupings'!$B$4),'CBSA Bike Groupings'!$A$5,
IF(I1103&gt;'CBSA Bike Groupings'!$B$5,'CBSA Bike Groupings'!$A$6,"")))))</f>
        <v>2</v>
      </c>
      <c r="L1103" s="48">
        <f>IF(J1103&lt;='CBSA Walk Groupings'!$B$2,'CBSA Walk Groupings'!$A$2,
IF(AND(J1103&lt;='CBSA Walk Groupings'!$B$3,J1103&gt;'CBSA Walk Groupings'!$B$2),'CBSA Walk Groupings'!$A$3,
IF(AND(J1103&lt;='CBSA Walk Groupings'!$B$4,J1103&gt;'CBSA Walk Groupings'!$B$3),'CBSA Walk Groupings'!$A$4,
IF(AND(J1103&lt;='CBSA Walk Groupings'!$B$5,J1103&gt;'CBSA Walk Groupings'!$B$4),'CBSA Walk Groupings'!$A$5,
IF(J1103&gt;'CBSA Walk Groupings'!$B$5,'CBSA Walk Groupings'!$A$6,"")))))</f>
        <v>4</v>
      </c>
      <c r="M1103" s="72">
        <v>2</v>
      </c>
      <c r="N1103" s="72">
        <v>1</v>
      </c>
    </row>
    <row r="1104" spans="1:14" x14ac:dyDescent="0.25">
      <c r="A1104" t="str">
        <f t="shared" si="17"/>
        <v>Madison County COG_2015</v>
      </c>
      <c r="B1104" t="s">
        <v>357</v>
      </c>
      <c r="C1104" s="49" t="s">
        <v>117</v>
      </c>
      <c r="D1104">
        <v>2015</v>
      </c>
      <c r="E1104" s="45">
        <v>133790.57472294164</v>
      </c>
      <c r="F1104" s="50">
        <v>55387.696338245609</v>
      </c>
      <c r="G1104" s="46">
        <v>115.83726667485399</v>
      </c>
      <c r="H1104" s="46">
        <v>1256.4410864860217</v>
      </c>
      <c r="I1104" s="47">
        <v>0.20913898633272368</v>
      </c>
      <c r="J1104" s="47">
        <v>2.2684479939607813</v>
      </c>
      <c r="K1104" s="48">
        <f>IF(I1104&lt;='CBSA Bike Groupings'!$B$2,'CBSA Bike Groupings'!$A$2,
IF(AND(I1104&lt;='CBSA Bike Groupings'!$B$3,I1104&gt;'CBSA Bike Groupings'!$B$2),'CBSA Bike Groupings'!$A$3,
IF(AND(I1104&lt;='CBSA Bike Groupings'!$B$4,I1104&gt;'CBSA Bike Groupings'!$B$3),'CBSA Bike Groupings'!$A$4,
IF(AND(I1104&lt;='CBSA Bike Groupings'!$B$5,I1104&gt;'CBSA Bike Groupings'!$B$4),'CBSA Bike Groupings'!$A$5,
IF(I1104&gt;'CBSA Bike Groupings'!$B$5,'CBSA Bike Groupings'!$A$6,"")))))</f>
        <v>1</v>
      </c>
      <c r="L1104" s="48">
        <f>IF(J1104&lt;='CBSA Walk Groupings'!$B$2,'CBSA Walk Groupings'!$A$2,
IF(AND(J1104&lt;='CBSA Walk Groupings'!$B$3,J1104&gt;'CBSA Walk Groupings'!$B$2),'CBSA Walk Groupings'!$A$3,
IF(AND(J1104&lt;='CBSA Walk Groupings'!$B$4,J1104&gt;'CBSA Walk Groupings'!$B$3),'CBSA Walk Groupings'!$A$4,
IF(AND(J1104&lt;='CBSA Walk Groupings'!$B$5,J1104&gt;'CBSA Walk Groupings'!$B$4),'CBSA Walk Groupings'!$A$5,
IF(J1104&gt;'CBSA Walk Groupings'!$B$5,'CBSA Walk Groupings'!$A$6,"")))))</f>
        <v>3</v>
      </c>
      <c r="M1104" s="72">
        <v>1</v>
      </c>
      <c r="N1104" s="72">
        <v>2</v>
      </c>
    </row>
    <row r="1105" spans="1:14" x14ac:dyDescent="0.25">
      <c r="A1105" t="str">
        <f t="shared" si="17"/>
        <v>Madison County COG_2016</v>
      </c>
      <c r="B1105" t="s">
        <v>357</v>
      </c>
      <c r="C1105" s="49" t="s">
        <v>117</v>
      </c>
      <c r="D1105">
        <v>2016</v>
      </c>
      <c r="E1105" s="45">
        <v>133421.56096644729</v>
      </c>
      <c r="F1105" s="50">
        <v>56546.75536468553</v>
      </c>
      <c r="G1105" s="46">
        <v>146.00186473068499</v>
      </c>
      <c r="H1105" s="46">
        <v>1188.6762812390939</v>
      </c>
      <c r="I1105" s="47">
        <v>0.25819671489385893</v>
      </c>
      <c r="J1105" s="47">
        <v>2.1021122672255812</v>
      </c>
      <c r="K1105" s="48">
        <f>IF(I1105&lt;='CBSA Bike Groupings'!$B$2,'CBSA Bike Groupings'!$A$2,
IF(AND(I1105&lt;='CBSA Bike Groupings'!$B$3,I1105&gt;'CBSA Bike Groupings'!$B$2),'CBSA Bike Groupings'!$A$3,
IF(AND(I1105&lt;='CBSA Bike Groupings'!$B$4,I1105&gt;'CBSA Bike Groupings'!$B$3),'CBSA Bike Groupings'!$A$4,
IF(AND(I1105&lt;='CBSA Bike Groupings'!$B$5,I1105&gt;'CBSA Bike Groupings'!$B$4),'CBSA Bike Groupings'!$A$5,
IF(I1105&gt;'CBSA Bike Groupings'!$B$5,'CBSA Bike Groupings'!$A$6,"")))))</f>
        <v>2</v>
      </c>
      <c r="L1105" s="48">
        <f>IF(J1105&lt;='CBSA Walk Groupings'!$B$2,'CBSA Walk Groupings'!$A$2,
IF(AND(J1105&lt;='CBSA Walk Groupings'!$B$3,J1105&gt;'CBSA Walk Groupings'!$B$2),'CBSA Walk Groupings'!$A$3,
IF(AND(J1105&lt;='CBSA Walk Groupings'!$B$4,J1105&gt;'CBSA Walk Groupings'!$B$3),'CBSA Walk Groupings'!$A$4,
IF(AND(J1105&lt;='CBSA Walk Groupings'!$B$5,J1105&gt;'CBSA Walk Groupings'!$B$4),'CBSA Walk Groupings'!$A$5,
IF(J1105&gt;'CBSA Walk Groupings'!$B$5,'CBSA Walk Groupings'!$A$6,"")))))</f>
        <v>3</v>
      </c>
      <c r="M1105" s="72">
        <v>0</v>
      </c>
      <c r="N1105" s="72">
        <v>1</v>
      </c>
    </row>
    <row r="1106" spans="1:14" x14ac:dyDescent="0.25">
      <c r="A1106" t="str">
        <f t="shared" si="17"/>
        <v>Madison County COG_2017</v>
      </c>
      <c r="B1106" t="s">
        <v>357</v>
      </c>
      <c r="C1106" s="49" t="s">
        <v>117</v>
      </c>
      <c r="D1106">
        <v>2017</v>
      </c>
      <c r="E1106" s="45">
        <v>133262</v>
      </c>
      <c r="F1106" s="50">
        <v>56904</v>
      </c>
      <c r="G1106" s="46">
        <v>111</v>
      </c>
      <c r="H1106" s="46">
        <v>1218</v>
      </c>
      <c r="I1106" s="47">
        <f>(G1106/$F1106)*100</f>
        <v>0.19506537326022777</v>
      </c>
      <c r="J1106" s="47">
        <f>(H1106/$F1106)*100</f>
        <v>2.1404470687473638</v>
      </c>
      <c r="K1106" s="48">
        <f>IF(I1106&lt;='CBSA Bike Groupings'!$B$2,'CBSA Bike Groupings'!$A$2,
IF(AND(I1106&lt;='CBSA Bike Groupings'!$B$3,I1106&gt;'CBSA Bike Groupings'!$B$2),'CBSA Bike Groupings'!$A$3,
IF(AND(I1106&lt;='CBSA Bike Groupings'!$B$4,I1106&gt;'CBSA Bike Groupings'!$B$3),'CBSA Bike Groupings'!$A$4,
IF(AND(I1106&lt;='CBSA Bike Groupings'!$B$5,I1106&gt;'CBSA Bike Groupings'!$B$4),'CBSA Bike Groupings'!$A$5,
IF(I1106&gt;'CBSA Bike Groupings'!$B$5,'CBSA Bike Groupings'!$A$6,"")))))</f>
        <v>1</v>
      </c>
      <c r="L1106" s="48">
        <f>IF(J1106&lt;='CBSA Walk Groupings'!$B$2,'CBSA Walk Groupings'!$A$2,
IF(AND(J1106&lt;='CBSA Walk Groupings'!$B$3,J1106&gt;'CBSA Walk Groupings'!$B$2),'CBSA Walk Groupings'!$A$3,
IF(AND(J1106&lt;='CBSA Walk Groupings'!$B$4,J1106&gt;'CBSA Walk Groupings'!$B$3),'CBSA Walk Groupings'!$A$4,
IF(AND(J1106&lt;='CBSA Walk Groupings'!$B$5,J1106&gt;'CBSA Walk Groupings'!$B$4),'CBSA Walk Groupings'!$A$5,
IF(J1106&gt;'CBSA Walk Groupings'!$B$5,'CBSA Walk Groupings'!$A$6,"")))))</f>
        <v>3</v>
      </c>
      <c r="M1106" s="72">
        <v>0</v>
      </c>
      <c r="N1106" s="72">
        <v>1</v>
      </c>
    </row>
    <row r="1107" spans="1:14" x14ac:dyDescent="0.25">
      <c r="A1107" t="str">
        <f t="shared" si="17"/>
        <v>Mankato / North Mankato Area Planning Organization_2013</v>
      </c>
      <c r="B1107" t="s">
        <v>358</v>
      </c>
      <c r="C1107" s="49" t="s">
        <v>234</v>
      </c>
      <c r="D1107">
        <v>2013</v>
      </c>
      <c r="E1107" s="45">
        <v>58750.468935922501</v>
      </c>
      <c r="F1107" s="50">
        <v>33001.080331448364</v>
      </c>
      <c r="G1107" s="46">
        <v>219.28683550583162</v>
      </c>
      <c r="H1107" s="46">
        <v>1447.020578600361</v>
      </c>
      <c r="I1107" s="47">
        <v>0.6644838087220506</v>
      </c>
      <c r="J1107" s="47">
        <v>4.3847672987281676</v>
      </c>
      <c r="K1107" s="48">
        <f>IF(I1107&lt;='CBSA Bike Groupings'!$B$2,'CBSA Bike Groupings'!$A$2,
IF(AND(I1107&lt;='CBSA Bike Groupings'!$B$3,I1107&gt;'CBSA Bike Groupings'!$B$2),'CBSA Bike Groupings'!$A$3,
IF(AND(I1107&lt;='CBSA Bike Groupings'!$B$4,I1107&gt;'CBSA Bike Groupings'!$B$3),'CBSA Bike Groupings'!$A$4,
IF(AND(I1107&lt;='CBSA Bike Groupings'!$B$5,I1107&gt;'CBSA Bike Groupings'!$B$4),'CBSA Bike Groupings'!$A$5,
IF(I1107&gt;'CBSA Bike Groupings'!$B$5,'CBSA Bike Groupings'!$A$6,"")))))</f>
        <v>4</v>
      </c>
      <c r="L1107" s="48">
        <f>IF(J1107&lt;='CBSA Walk Groupings'!$B$2,'CBSA Walk Groupings'!$A$2,
IF(AND(J1107&lt;='CBSA Walk Groupings'!$B$3,J1107&gt;'CBSA Walk Groupings'!$B$2),'CBSA Walk Groupings'!$A$3,
IF(AND(J1107&lt;='CBSA Walk Groupings'!$B$4,J1107&gt;'CBSA Walk Groupings'!$B$3),'CBSA Walk Groupings'!$A$4,
IF(AND(J1107&lt;='CBSA Walk Groupings'!$B$5,J1107&gt;'CBSA Walk Groupings'!$B$4),'CBSA Walk Groupings'!$A$5,
IF(J1107&gt;'CBSA Walk Groupings'!$B$5,'CBSA Walk Groupings'!$A$6,"")))))</f>
        <v>5</v>
      </c>
      <c r="M1107" s="72">
        <v>0</v>
      </c>
      <c r="N1107" s="72">
        <v>1</v>
      </c>
    </row>
    <row r="1108" spans="1:14" x14ac:dyDescent="0.25">
      <c r="A1108" t="str">
        <f t="shared" si="17"/>
        <v>Mankato / North Mankato Area Planning Organization_2014</v>
      </c>
      <c r="B1108" t="s">
        <v>358</v>
      </c>
      <c r="C1108" s="49" t="s">
        <v>234</v>
      </c>
      <c r="D1108">
        <v>2014</v>
      </c>
      <c r="E1108" s="45">
        <v>59204.567482456288</v>
      </c>
      <c r="F1108" s="50">
        <v>32858.032451430168</v>
      </c>
      <c r="G1108" s="46">
        <v>276.38635767555712</v>
      </c>
      <c r="H1108" s="46">
        <v>1252.8770024250696</v>
      </c>
      <c r="I1108" s="47">
        <v>0.84115309729547483</v>
      </c>
      <c r="J1108" s="47">
        <v>3.8130006849224385</v>
      </c>
      <c r="K1108" s="48">
        <f>IF(I1108&lt;='CBSA Bike Groupings'!$B$2,'CBSA Bike Groupings'!$A$2,
IF(AND(I1108&lt;='CBSA Bike Groupings'!$B$3,I1108&gt;'CBSA Bike Groupings'!$B$2),'CBSA Bike Groupings'!$A$3,
IF(AND(I1108&lt;='CBSA Bike Groupings'!$B$4,I1108&gt;'CBSA Bike Groupings'!$B$3),'CBSA Bike Groupings'!$A$4,
IF(AND(I1108&lt;='CBSA Bike Groupings'!$B$5,I1108&gt;'CBSA Bike Groupings'!$B$4),'CBSA Bike Groupings'!$A$5,
IF(I1108&gt;'CBSA Bike Groupings'!$B$5,'CBSA Bike Groupings'!$A$6,"")))))</f>
        <v>5</v>
      </c>
      <c r="L1108" s="48">
        <f>IF(J1108&lt;='CBSA Walk Groupings'!$B$2,'CBSA Walk Groupings'!$A$2,
IF(AND(J1108&lt;='CBSA Walk Groupings'!$B$3,J1108&gt;'CBSA Walk Groupings'!$B$2),'CBSA Walk Groupings'!$A$3,
IF(AND(J1108&lt;='CBSA Walk Groupings'!$B$4,J1108&gt;'CBSA Walk Groupings'!$B$3),'CBSA Walk Groupings'!$A$4,
IF(AND(J1108&lt;='CBSA Walk Groupings'!$B$5,J1108&gt;'CBSA Walk Groupings'!$B$4),'CBSA Walk Groupings'!$A$5,
IF(J1108&gt;'CBSA Walk Groupings'!$B$5,'CBSA Walk Groupings'!$A$6,"")))))</f>
        <v>5</v>
      </c>
      <c r="M1108" s="72">
        <v>0</v>
      </c>
      <c r="N1108" s="72">
        <v>0</v>
      </c>
    </row>
    <row r="1109" spans="1:14" x14ac:dyDescent="0.25">
      <c r="A1109" t="str">
        <f t="shared" si="17"/>
        <v>Mankato / North Mankato Area Planning Organization_2015</v>
      </c>
      <c r="B1109" t="s">
        <v>358</v>
      </c>
      <c r="C1109" s="49" t="s">
        <v>234</v>
      </c>
      <c r="D1109">
        <v>2015</v>
      </c>
      <c r="E1109" s="45">
        <v>59369.95238604716</v>
      </c>
      <c r="F1109" s="50">
        <v>33031.149789616626</v>
      </c>
      <c r="G1109" s="46">
        <v>247.06658370709664</v>
      </c>
      <c r="H1109" s="46">
        <v>1530.0965535221358</v>
      </c>
      <c r="I1109" s="47">
        <v>0.74798057373334992</v>
      </c>
      <c r="J1109" s="47">
        <v>4.6322836572983093</v>
      </c>
      <c r="K1109" s="48">
        <f>IF(I1109&lt;='CBSA Bike Groupings'!$B$2,'CBSA Bike Groupings'!$A$2,
IF(AND(I1109&lt;='CBSA Bike Groupings'!$B$3,I1109&gt;'CBSA Bike Groupings'!$B$2),'CBSA Bike Groupings'!$A$3,
IF(AND(I1109&lt;='CBSA Bike Groupings'!$B$4,I1109&gt;'CBSA Bike Groupings'!$B$3),'CBSA Bike Groupings'!$A$4,
IF(AND(I1109&lt;='CBSA Bike Groupings'!$B$5,I1109&gt;'CBSA Bike Groupings'!$B$4),'CBSA Bike Groupings'!$A$5,
IF(I1109&gt;'CBSA Bike Groupings'!$B$5,'CBSA Bike Groupings'!$A$6,"")))))</f>
        <v>4</v>
      </c>
      <c r="L1109" s="48">
        <f>IF(J1109&lt;='CBSA Walk Groupings'!$B$2,'CBSA Walk Groupings'!$A$2,
IF(AND(J1109&lt;='CBSA Walk Groupings'!$B$3,J1109&gt;'CBSA Walk Groupings'!$B$2),'CBSA Walk Groupings'!$A$3,
IF(AND(J1109&lt;='CBSA Walk Groupings'!$B$4,J1109&gt;'CBSA Walk Groupings'!$B$3),'CBSA Walk Groupings'!$A$4,
IF(AND(J1109&lt;='CBSA Walk Groupings'!$B$5,J1109&gt;'CBSA Walk Groupings'!$B$4),'CBSA Walk Groupings'!$A$5,
IF(J1109&gt;'CBSA Walk Groupings'!$B$5,'CBSA Walk Groupings'!$A$6,"")))))</f>
        <v>5</v>
      </c>
      <c r="M1109" s="72">
        <v>1</v>
      </c>
      <c r="N1109" s="72">
        <v>0</v>
      </c>
    </row>
    <row r="1110" spans="1:14" x14ac:dyDescent="0.25">
      <c r="A1110" t="str">
        <f t="shared" si="17"/>
        <v>Mankato / North Mankato Area Planning Organization_2016</v>
      </c>
      <c r="B1110" t="s">
        <v>358</v>
      </c>
      <c r="C1110" s="49" t="s">
        <v>234</v>
      </c>
      <c r="D1110">
        <v>2016</v>
      </c>
      <c r="E1110" s="45">
        <v>59820.697749189618</v>
      </c>
      <c r="F1110" s="50">
        <v>33147.372335428161</v>
      </c>
      <c r="G1110" s="46">
        <v>270.80844452296873</v>
      </c>
      <c r="H1110" s="46">
        <v>1573.6552184050572</v>
      </c>
      <c r="I1110" s="47">
        <v>0.81698314358850888</v>
      </c>
      <c r="J1110" s="47">
        <v>4.747450876288986</v>
      </c>
      <c r="K1110" s="48">
        <f>IF(I1110&lt;='CBSA Bike Groupings'!$B$2,'CBSA Bike Groupings'!$A$2,
IF(AND(I1110&lt;='CBSA Bike Groupings'!$B$3,I1110&gt;'CBSA Bike Groupings'!$B$2),'CBSA Bike Groupings'!$A$3,
IF(AND(I1110&lt;='CBSA Bike Groupings'!$B$4,I1110&gt;'CBSA Bike Groupings'!$B$3),'CBSA Bike Groupings'!$A$4,
IF(AND(I1110&lt;='CBSA Bike Groupings'!$B$5,I1110&gt;'CBSA Bike Groupings'!$B$4),'CBSA Bike Groupings'!$A$5,
IF(I1110&gt;'CBSA Bike Groupings'!$B$5,'CBSA Bike Groupings'!$A$6,"")))))</f>
        <v>5</v>
      </c>
      <c r="L1110" s="48">
        <f>IF(J1110&lt;='CBSA Walk Groupings'!$B$2,'CBSA Walk Groupings'!$A$2,
IF(AND(J1110&lt;='CBSA Walk Groupings'!$B$3,J1110&gt;'CBSA Walk Groupings'!$B$2),'CBSA Walk Groupings'!$A$3,
IF(AND(J1110&lt;='CBSA Walk Groupings'!$B$4,J1110&gt;'CBSA Walk Groupings'!$B$3),'CBSA Walk Groupings'!$A$4,
IF(AND(J1110&lt;='CBSA Walk Groupings'!$B$5,J1110&gt;'CBSA Walk Groupings'!$B$4),'CBSA Walk Groupings'!$A$5,
IF(J1110&gt;'CBSA Walk Groupings'!$B$5,'CBSA Walk Groupings'!$A$6,"")))))</f>
        <v>5</v>
      </c>
      <c r="M1110" s="72">
        <v>0</v>
      </c>
      <c r="N1110" s="72">
        <v>0</v>
      </c>
    </row>
    <row r="1111" spans="1:14" x14ac:dyDescent="0.25">
      <c r="A1111" t="str">
        <f t="shared" si="17"/>
        <v>Mankato / North Mankato Area Planning Organization_2017</v>
      </c>
      <c r="B1111" t="s">
        <v>358</v>
      </c>
      <c r="C1111" s="49" t="s">
        <v>234</v>
      </c>
      <c r="D1111">
        <v>2017</v>
      </c>
      <c r="E1111" s="45">
        <v>59917</v>
      </c>
      <c r="F1111" s="50">
        <v>33158</v>
      </c>
      <c r="G1111" s="46">
        <v>276</v>
      </c>
      <c r="H1111" s="46">
        <v>1522</v>
      </c>
      <c r="I1111" s="47">
        <f>(G1111/$F1111)*100</f>
        <v>0.83237830991012718</v>
      </c>
      <c r="J1111" s="47">
        <f>(H1111/$F1111)*100</f>
        <v>4.5901441582725138</v>
      </c>
      <c r="K1111" s="48">
        <f>IF(I1111&lt;='CBSA Bike Groupings'!$B$2,'CBSA Bike Groupings'!$A$2,
IF(AND(I1111&lt;='CBSA Bike Groupings'!$B$3,I1111&gt;'CBSA Bike Groupings'!$B$2),'CBSA Bike Groupings'!$A$3,
IF(AND(I1111&lt;='CBSA Bike Groupings'!$B$4,I1111&gt;'CBSA Bike Groupings'!$B$3),'CBSA Bike Groupings'!$A$4,
IF(AND(I1111&lt;='CBSA Bike Groupings'!$B$5,I1111&gt;'CBSA Bike Groupings'!$B$4),'CBSA Bike Groupings'!$A$5,
IF(I1111&gt;'CBSA Bike Groupings'!$B$5,'CBSA Bike Groupings'!$A$6,"")))))</f>
        <v>5</v>
      </c>
      <c r="L1111" s="48">
        <f>IF(J1111&lt;='CBSA Walk Groupings'!$B$2,'CBSA Walk Groupings'!$A$2,
IF(AND(J1111&lt;='CBSA Walk Groupings'!$B$3,J1111&gt;'CBSA Walk Groupings'!$B$2),'CBSA Walk Groupings'!$A$3,
IF(AND(J1111&lt;='CBSA Walk Groupings'!$B$4,J1111&gt;'CBSA Walk Groupings'!$B$3),'CBSA Walk Groupings'!$A$4,
IF(AND(J1111&lt;='CBSA Walk Groupings'!$B$5,J1111&gt;'CBSA Walk Groupings'!$B$4),'CBSA Walk Groupings'!$A$5,
IF(J1111&gt;'CBSA Walk Groupings'!$B$5,'CBSA Walk Groupings'!$A$6,"")))))</f>
        <v>5</v>
      </c>
      <c r="M1111" s="72">
        <v>0</v>
      </c>
      <c r="N1111" s="72">
        <v>0</v>
      </c>
    </row>
    <row r="1112" spans="1:14" x14ac:dyDescent="0.25">
      <c r="A1112" t="str">
        <f t="shared" si="17"/>
        <v>Maricopa Association of Governments_2013</v>
      </c>
      <c r="B1112" t="s">
        <v>359</v>
      </c>
      <c r="C1112" s="49" t="s">
        <v>192</v>
      </c>
      <c r="D1112">
        <v>2013</v>
      </c>
      <c r="E1112" s="45">
        <v>4119520.4722810616</v>
      </c>
      <c r="F1112" s="50">
        <v>1788239.093769802</v>
      </c>
      <c r="G1112" s="46">
        <v>14698.769336122985</v>
      </c>
      <c r="H1112" s="46">
        <v>27975.126092982351</v>
      </c>
      <c r="I1112" s="47">
        <v>0.82196890714073267</v>
      </c>
      <c r="J1112" s="47">
        <v>1.5643951745852818</v>
      </c>
      <c r="K1112" s="48">
        <f>IF(I1112&lt;='CBSA Bike Groupings'!$B$2,'CBSA Bike Groupings'!$A$2,
IF(AND(I1112&lt;='CBSA Bike Groupings'!$B$3,I1112&gt;'CBSA Bike Groupings'!$B$2),'CBSA Bike Groupings'!$A$3,
IF(AND(I1112&lt;='CBSA Bike Groupings'!$B$4,I1112&gt;'CBSA Bike Groupings'!$B$3),'CBSA Bike Groupings'!$A$4,
IF(AND(I1112&lt;='CBSA Bike Groupings'!$B$5,I1112&gt;'CBSA Bike Groupings'!$B$4),'CBSA Bike Groupings'!$A$5,
IF(I1112&gt;'CBSA Bike Groupings'!$B$5,'CBSA Bike Groupings'!$A$6,"")))))</f>
        <v>5</v>
      </c>
      <c r="L1112" s="48">
        <f>IF(J1112&lt;='CBSA Walk Groupings'!$B$2,'CBSA Walk Groupings'!$A$2,
IF(AND(J1112&lt;='CBSA Walk Groupings'!$B$3,J1112&gt;'CBSA Walk Groupings'!$B$2),'CBSA Walk Groupings'!$A$3,
IF(AND(J1112&lt;='CBSA Walk Groupings'!$B$4,J1112&gt;'CBSA Walk Groupings'!$B$3),'CBSA Walk Groupings'!$A$4,
IF(AND(J1112&lt;='CBSA Walk Groupings'!$B$5,J1112&gt;'CBSA Walk Groupings'!$B$4),'CBSA Walk Groupings'!$A$5,
IF(J1112&gt;'CBSA Walk Groupings'!$B$5,'CBSA Walk Groupings'!$A$6,"")))))</f>
        <v>2</v>
      </c>
      <c r="M1112" s="72">
        <v>19</v>
      </c>
      <c r="N1112" s="72">
        <v>83</v>
      </c>
    </row>
    <row r="1113" spans="1:14" x14ac:dyDescent="0.25">
      <c r="A1113" t="str">
        <f t="shared" si="17"/>
        <v>Maricopa Association of Governments_2014</v>
      </c>
      <c r="B1113" t="s">
        <v>359</v>
      </c>
      <c r="C1113" s="49" t="s">
        <v>192</v>
      </c>
      <c r="D1113">
        <v>2014</v>
      </c>
      <c r="E1113" s="45">
        <v>4185334.2874842421</v>
      </c>
      <c r="F1113" s="50">
        <v>1821988.5591975232</v>
      </c>
      <c r="G1113" s="46">
        <v>15103.669837045441</v>
      </c>
      <c r="H1113" s="46">
        <v>26672.306524405736</v>
      </c>
      <c r="I1113" s="47">
        <v>0.828966228179704</v>
      </c>
      <c r="J1113" s="47">
        <v>1.4639118555252228</v>
      </c>
      <c r="K1113" s="48">
        <f>IF(I1113&lt;='CBSA Bike Groupings'!$B$2,'CBSA Bike Groupings'!$A$2,
IF(AND(I1113&lt;='CBSA Bike Groupings'!$B$3,I1113&gt;'CBSA Bike Groupings'!$B$2),'CBSA Bike Groupings'!$A$3,
IF(AND(I1113&lt;='CBSA Bike Groupings'!$B$4,I1113&gt;'CBSA Bike Groupings'!$B$3),'CBSA Bike Groupings'!$A$4,
IF(AND(I1113&lt;='CBSA Bike Groupings'!$B$5,I1113&gt;'CBSA Bike Groupings'!$B$4),'CBSA Bike Groupings'!$A$5,
IF(I1113&gt;'CBSA Bike Groupings'!$B$5,'CBSA Bike Groupings'!$A$6,"")))))</f>
        <v>5</v>
      </c>
      <c r="L1113" s="48">
        <f>IF(J1113&lt;='CBSA Walk Groupings'!$B$2,'CBSA Walk Groupings'!$A$2,
IF(AND(J1113&lt;='CBSA Walk Groupings'!$B$3,J1113&gt;'CBSA Walk Groupings'!$B$2),'CBSA Walk Groupings'!$A$3,
IF(AND(J1113&lt;='CBSA Walk Groupings'!$B$4,J1113&gt;'CBSA Walk Groupings'!$B$3),'CBSA Walk Groupings'!$A$4,
IF(AND(J1113&lt;='CBSA Walk Groupings'!$B$5,J1113&gt;'CBSA Walk Groupings'!$B$4),'CBSA Walk Groupings'!$A$5,
IF(J1113&gt;'CBSA Walk Groupings'!$B$5,'CBSA Walk Groupings'!$A$6,"")))))</f>
        <v>2</v>
      </c>
      <c r="M1113" s="72">
        <v>15</v>
      </c>
      <c r="N1113" s="72">
        <v>89</v>
      </c>
    </row>
    <row r="1114" spans="1:14" x14ac:dyDescent="0.25">
      <c r="A1114" t="str">
        <f t="shared" si="17"/>
        <v>Maricopa Association of Governments_2015</v>
      </c>
      <c r="B1114" t="s">
        <v>359</v>
      </c>
      <c r="C1114" s="49" t="s">
        <v>192</v>
      </c>
      <c r="D1114">
        <v>2015</v>
      </c>
      <c r="E1114" s="45">
        <v>4257338.8063149909</v>
      </c>
      <c r="F1114" s="50">
        <v>1878641.7726324187</v>
      </c>
      <c r="G1114" s="46">
        <v>16554.259424346837</v>
      </c>
      <c r="H1114" s="46">
        <v>28836.043352741617</v>
      </c>
      <c r="I1114" s="47">
        <v>0.88118233425366832</v>
      </c>
      <c r="J1114" s="47">
        <v>1.5349410288229428</v>
      </c>
      <c r="K1114" s="48">
        <f>IF(I1114&lt;='CBSA Bike Groupings'!$B$2,'CBSA Bike Groupings'!$A$2,
IF(AND(I1114&lt;='CBSA Bike Groupings'!$B$3,I1114&gt;'CBSA Bike Groupings'!$B$2),'CBSA Bike Groupings'!$A$3,
IF(AND(I1114&lt;='CBSA Bike Groupings'!$B$4,I1114&gt;'CBSA Bike Groupings'!$B$3),'CBSA Bike Groupings'!$A$4,
IF(AND(I1114&lt;='CBSA Bike Groupings'!$B$5,I1114&gt;'CBSA Bike Groupings'!$B$4),'CBSA Bike Groupings'!$A$5,
IF(I1114&gt;'CBSA Bike Groupings'!$B$5,'CBSA Bike Groupings'!$A$6,"")))))</f>
        <v>5</v>
      </c>
      <c r="L1114" s="48">
        <f>IF(J1114&lt;='CBSA Walk Groupings'!$B$2,'CBSA Walk Groupings'!$A$2,
IF(AND(J1114&lt;='CBSA Walk Groupings'!$B$3,J1114&gt;'CBSA Walk Groupings'!$B$2),'CBSA Walk Groupings'!$A$3,
IF(AND(J1114&lt;='CBSA Walk Groupings'!$B$4,J1114&gt;'CBSA Walk Groupings'!$B$3),'CBSA Walk Groupings'!$A$4,
IF(AND(J1114&lt;='CBSA Walk Groupings'!$B$5,J1114&gt;'CBSA Walk Groupings'!$B$4),'CBSA Walk Groupings'!$A$5,
IF(J1114&gt;'CBSA Walk Groupings'!$B$5,'CBSA Walk Groupings'!$A$6,"")))))</f>
        <v>2</v>
      </c>
      <c r="M1114" s="72">
        <v>14</v>
      </c>
      <c r="N1114" s="72">
        <v>94</v>
      </c>
    </row>
    <row r="1115" spans="1:14" x14ac:dyDescent="0.25">
      <c r="A1115" t="str">
        <f t="shared" si="17"/>
        <v>Maricopa Association of Governments_2016</v>
      </c>
      <c r="B1115" t="s">
        <v>359</v>
      </c>
      <c r="C1115" s="49" t="s">
        <v>192</v>
      </c>
      <c r="D1115">
        <v>2016</v>
      </c>
      <c r="E1115" s="45">
        <v>4329202.6150595695</v>
      </c>
      <c r="F1115" s="50">
        <v>1932875.0875474876</v>
      </c>
      <c r="G1115" s="46">
        <v>16223.698119224222</v>
      </c>
      <c r="H1115" s="46">
        <v>29092.64529456558</v>
      </c>
      <c r="I1115" s="47">
        <v>0.83935574646003241</v>
      </c>
      <c r="J1115" s="47">
        <v>1.50514875389488</v>
      </c>
      <c r="K1115" s="48">
        <f>IF(I1115&lt;='CBSA Bike Groupings'!$B$2,'CBSA Bike Groupings'!$A$2,
IF(AND(I1115&lt;='CBSA Bike Groupings'!$B$3,I1115&gt;'CBSA Bike Groupings'!$B$2),'CBSA Bike Groupings'!$A$3,
IF(AND(I1115&lt;='CBSA Bike Groupings'!$B$4,I1115&gt;'CBSA Bike Groupings'!$B$3),'CBSA Bike Groupings'!$A$4,
IF(AND(I1115&lt;='CBSA Bike Groupings'!$B$5,I1115&gt;'CBSA Bike Groupings'!$B$4),'CBSA Bike Groupings'!$A$5,
IF(I1115&gt;'CBSA Bike Groupings'!$B$5,'CBSA Bike Groupings'!$A$6,"")))))</f>
        <v>5</v>
      </c>
      <c r="L1115" s="48">
        <f>IF(J1115&lt;='CBSA Walk Groupings'!$B$2,'CBSA Walk Groupings'!$A$2,
IF(AND(J1115&lt;='CBSA Walk Groupings'!$B$3,J1115&gt;'CBSA Walk Groupings'!$B$2),'CBSA Walk Groupings'!$A$3,
IF(AND(J1115&lt;='CBSA Walk Groupings'!$B$4,J1115&gt;'CBSA Walk Groupings'!$B$3),'CBSA Walk Groupings'!$A$4,
IF(AND(J1115&lt;='CBSA Walk Groupings'!$B$5,J1115&gt;'CBSA Walk Groupings'!$B$4),'CBSA Walk Groupings'!$A$5,
IF(J1115&gt;'CBSA Walk Groupings'!$B$5,'CBSA Walk Groupings'!$A$6,"")))))</f>
        <v>2</v>
      </c>
      <c r="M1115" s="72">
        <v>21</v>
      </c>
      <c r="N1115" s="72">
        <v>131</v>
      </c>
    </row>
    <row r="1116" spans="1:14" x14ac:dyDescent="0.25">
      <c r="A1116" t="str">
        <f t="shared" si="17"/>
        <v>Maricopa Association of Governments_2017</v>
      </c>
      <c r="B1116" t="s">
        <v>359</v>
      </c>
      <c r="C1116" s="49" t="s">
        <v>192</v>
      </c>
      <c r="D1116">
        <v>2017</v>
      </c>
      <c r="E1116" s="45">
        <v>4400445</v>
      </c>
      <c r="F1116" s="50">
        <v>1993391</v>
      </c>
      <c r="G1116" s="46">
        <v>16464</v>
      </c>
      <c r="H1116" s="46">
        <v>30358</v>
      </c>
      <c r="I1116" s="47">
        <f>(G1116/$F1116)*100</f>
        <v>0.82592928331672011</v>
      </c>
      <c r="J1116" s="47">
        <f>(H1116/$F1116)*100</f>
        <v>1.5229325305471932</v>
      </c>
      <c r="K1116" s="48">
        <f>IF(I1116&lt;='CBSA Bike Groupings'!$B$2,'CBSA Bike Groupings'!$A$2,
IF(AND(I1116&lt;='CBSA Bike Groupings'!$B$3,I1116&gt;'CBSA Bike Groupings'!$B$2),'CBSA Bike Groupings'!$A$3,
IF(AND(I1116&lt;='CBSA Bike Groupings'!$B$4,I1116&gt;'CBSA Bike Groupings'!$B$3),'CBSA Bike Groupings'!$A$4,
IF(AND(I1116&lt;='CBSA Bike Groupings'!$B$5,I1116&gt;'CBSA Bike Groupings'!$B$4),'CBSA Bike Groupings'!$A$5,
IF(I1116&gt;'CBSA Bike Groupings'!$B$5,'CBSA Bike Groupings'!$A$6,"")))))</f>
        <v>5</v>
      </c>
      <c r="L1116" s="48">
        <f>IF(J1116&lt;='CBSA Walk Groupings'!$B$2,'CBSA Walk Groupings'!$A$2,
IF(AND(J1116&lt;='CBSA Walk Groupings'!$B$3,J1116&gt;'CBSA Walk Groupings'!$B$2),'CBSA Walk Groupings'!$A$3,
IF(AND(J1116&lt;='CBSA Walk Groupings'!$B$4,J1116&gt;'CBSA Walk Groupings'!$B$3),'CBSA Walk Groupings'!$A$4,
IF(AND(J1116&lt;='CBSA Walk Groupings'!$B$5,J1116&gt;'CBSA Walk Groupings'!$B$4),'CBSA Walk Groupings'!$A$5,
IF(J1116&gt;'CBSA Walk Groupings'!$B$5,'CBSA Walk Groupings'!$A$6,"")))))</f>
        <v>2</v>
      </c>
      <c r="M1116" s="72">
        <v>22</v>
      </c>
      <c r="N1116" s="72">
        <v>139</v>
      </c>
    </row>
    <row r="1117" spans="1:14" x14ac:dyDescent="0.25">
      <c r="A1117" t="str">
        <f t="shared" si="17"/>
        <v>Martin MPO_2013</v>
      </c>
      <c r="B1117" t="s">
        <v>360</v>
      </c>
      <c r="C1117" s="49" t="s">
        <v>136</v>
      </c>
      <c r="D1117">
        <v>2013</v>
      </c>
      <c r="E1117" s="45">
        <v>128765.37059051456</v>
      </c>
      <c r="F1117" s="50">
        <v>49890.665241679228</v>
      </c>
      <c r="G1117" s="46">
        <v>430.44948959617022</v>
      </c>
      <c r="H1117" s="46">
        <v>932.69886795511991</v>
      </c>
      <c r="I1117" s="47">
        <v>0.8627856283555182</v>
      </c>
      <c r="J1117" s="47">
        <v>1.8694857313226054</v>
      </c>
      <c r="K1117" s="48">
        <f>IF(I1117&lt;='CBSA Bike Groupings'!$B$2,'CBSA Bike Groupings'!$A$2,
IF(AND(I1117&lt;='CBSA Bike Groupings'!$B$3,I1117&gt;'CBSA Bike Groupings'!$B$2),'CBSA Bike Groupings'!$A$3,
IF(AND(I1117&lt;='CBSA Bike Groupings'!$B$4,I1117&gt;'CBSA Bike Groupings'!$B$3),'CBSA Bike Groupings'!$A$4,
IF(AND(I1117&lt;='CBSA Bike Groupings'!$B$5,I1117&gt;'CBSA Bike Groupings'!$B$4),'CBSA Bike Groupings'!$A$5,
IF(I1117&gt;'CBSA Bike Groupings'!$B$5,'CBSA Bike Groupings'!$A$6,"")))))</f>
        <v>5</v>
      </c>
      <c r="L1117" s="48">
        <f>IF(J1117&lt;='CBSA Walk Groupings'!$B$2,'CBSA Walk Groupings'!$A$2,
IF(AND(J1117&lt;='CBSA Walk Groupings'!$B$3,J1117&gt;'CBSA Walk Groupings'!$B$2),'CBSA Walk Groupings'!$A$3,
IF(AND(J1117&lt;='CBSA Walk Groupings'!$B$4,J1117&gt;'CBSA Walk Groupings'!$B$3),'CBSA Walk Groupings'!$A$4,
IF(AND(J1117&lt;='CBSA Walk Groupings'!$B$5,J1117&gt;'CBSA Walk Groupings'!$B$4),'CBSA Walk Groupings'!$A$5,
IF(J1117&gt;'CBSA Walk Groupings'!$B$5,'CBSA Walk Groupings'!$A$6,"")))))</f>
        <v>3</v>
      </c>
      <c r="M1117" s="72">
        <v>1</v>
      </c>
      <c r="N1117" s="72">
        <v>4</v>
      </c>
    </row>
    <row r="1118" spans="1:14" x14ac:dyDescent="0.25">
      <c r="A1118" t="str">
        <f t="shared" si="17"/>
        <v>Martin MPO_2014</v>
      </c>
      <c r="B1118" t="s">
        <v>360</v>
      </c>
      <c r="C1118" s="49" t="s">
        <v>136</v>
      </c>
      <c r="D1118">
        <v>2014</v>
      </c>
      <c r="E1118" s="45">
        <v>129933.71201346385</v>
      </c>
      <c r="F1118" s="50">
        <v>51323.881504185927</v>
      </c>
      <c r="G1118" s="46">
        <v>296.92226612699898</v>
      </c>
      <c r="H1118" s="46">
        <v>937.29108001930888</v>
      </c>
      <c r="I1118" s="47">
        <v>0.57852652103637614</v>
      </c>
      <c r="J1118" s="47">
        <v>1.8262279713642942</v>
      </c>
      <c r="K1118" s="48">
        <f>IF(I1118&lt;='CBSA Bike Groupings'!$B$2,'CBSA Bike Groupings'!$A$2,
IF(AND(I1118&lt;='CBSA Bike Groupings'!$B$3,I1118&gt;'CBSA Bike Groupings'!$B$2),'CBSA Bike Groupings'!$A$3,
IF(AND(I1118&lt;='CBSA Bike Groupings'!$B$4,I1118&gt;'CBSA Bike Groupings'!$B$3),'CBSA Bike Groupings'!$A$4,
IF(AND(I1118&lt;='CBSA Bike Groupings'!$B$5,I1118&gt;'CBSA Bike Groupings'!$B$4),'CBSA Bike Groupings'!$A$5,
IF(I1118&gt;'CBSA Bike Groupings'!$B$5,'CBSA Bike Groupings'!$A$6,"")))))</f>
        <v>3</v>
      </c>
      <c r="L1118" s="48">
        <f>IF(J1118&lt;='CBSA Walk Groupings'!$B$2,'CBSA Walk Groupings'!$A$2,
IF(AND(J1118&lt;='CBSA Walk Groupings'!$B$3,J1118&gt;'CBSA Walk Groupings'!$B$2),'CBSA Walk Groupings'!$A$3,
IF(AND(J1118&lt;='CBSA Walk Groupings'!$B$4,J1118&gt;'CBSA Walk Groupings'!$B$3),'CBSA Walk Groupings'!$A$4,
IF(AND(J1118&lt;='CBSA Walk Groupings'!$B$5,J1118&gt;'CBSA Walk Groupings'!$B$4),'CBSA Walk Groupings'!$A$5,
IF(J1118&gt;'CBSA Walk Groupings'!$B$5,'CBSA Walk Groupings'!$A$6,"")))))</f>
        <v>2</v>
      </c>
      <c r="M1118" s="72">
        <v>1</v>
      </c>
      <c r="N1118" s="72">
        <v>1</v>
      </c>
    </row>
    <row r="1119" spans="1:14" x14ac:dyDescent="0.25">
      <c r="A1119" t="str">
        <f t="shared" si="17"/>
        <v>Martin MPO_2015</v>
      </c>
      <c r="B1119" t="s">
        <v>360</v>
      </c>
      <c r="C1119" s="49" t="s">
        <v>136</v>
      </c>
      <c r="D1119">
        <v>2015</v>
      </c>
      <c r="E1119" s="45">
        <v>131604.76293357171</v>
      </c>
      <c r="F1119" s="50">
        <v>52016.140407024213</v>
      </c>
      <c r="G1119" s="46">
        <v>388.59471495286778</v>
      </c>
      <c r="H1119" s="46">
        <v>867.18152636388822</v>
      </c>
      <c r="I1119" s="47">
        <v>0.74706564522498153</v>
      </c>
      <c r="J1119" s="47">
        <v>1.6671393140248922</v>
      </c>
      <c r="K1119" s="48">
        <f>IF(I1119&lt;='CBSA Bike Groupings'!$B$2,'CBSA Bike Groupings'!$A$2,
IF(AND(I1119&lt;='CBSA Bike Groupings'!$B$3,I1119&gt;'CBSA Bike Groupings'!$B$2),'CBSA Bike Groupings'!$A$3,
IF(AND(I1119&lt;='CBSA Bike Groupings'!$B$4,I1119&gt;'CBSA Bike Groupings'!$B$3),'CBSA Bike Groupings'!$A$4,
IF(AND(I1119&lt;='CBSA Bike Groupings'!$B$5,I1119&gt;'CBSA Bike Groupings'!$B$4),'CBSA Bike Groupings'!$A$5,
IF(I1119&gt;'CBSA Bike Groupings'!$B$5,'CBSA Bike Groupings'!$A$6,"")))))</f>
        <v>4</v>
      </c>
      <c r="L1119" s="48">
        <f>IF(J1119&lt;='CBSA Walk Groupings'!$B$2,'CBSA Walk Groupings'!$A$2,
IF(AND(J1119&lt;='CBSA Walk Groupings'!$B$3,J1119&gt;'CBSA Walk Groupings'!$B$2),'CBSA Walk Groupings'!$A$3,
IF(AND(J1119&lt;='CBSA Walk Groupings'!$B$4,J1119&gt;'CBSA Walk Groupings'!$B$3),'CBSA Walk Groupings'!$A$4,
IF(AND(J1119&lt;='CBSA Walk Groupings'!$B$5,J1119&gt;'CBSA Walk Groupings'!$B$4),'CBSA Walk Groupings'!$A$5,
IF(J1119&gt;'CBSA Walk Groupings'!$B$5,'CBSA Walk Groupings'!$A$6,"")))))</f>
        <v>2</v>
      </c>
      <c r="M1119" s="72">
        <v>2</v>
      </c>
      <c r="N1119" s="72">
        <v>2</v>
      </c>
    </row>
    <row r="1120" spans="1:14" x14ac:dyDescent="0.25">
      <c r="A1120" t="str">
        <f t="shared" si="17"/>
        <v>Martin MPO_2016</v>
      </c>
      <c r="B1120" t="s">
        <v>360</v>
      </c>
      <c r="C1120" s="49" t="s">
        <v>136</v>
      </c>
      <c r="D1120">
        <v>2016</v>
      </c>
      <c r="E1120" s="45">
        <v>133666.9383137507</v>
      </c>
      <c r="F1120" s="50">
        <v>53283.02509244722</v>
      </c>
      <c r="G1120" s="46">
        <v>486.9746397329136</v>
      </c>
      <c r="H1120" s="46">
        <v>809.94532467203931</v>
      </c>
      <c r="I1120" s="47">
        <v>0.9139395499561106</v>
      </c>
      <c r="J1120" s="47">
        <v>1.5200813453567366</v>
      </c>
      <c r="K1120" s="48">
        <f>IF(I1120&lt;='CBSA Bike Groupings'!$B$2,'CBSA Bike Groupings'!$A$2,
IF(AND(I1120&lt;='CBSA Bike Groupings'!$B$3,I1120&gt;'CBSA Bike Groupings'!$B$2),'CBSA Bike Groupings'!$A$3,
IF(AND(I1120&lt;='CBSA Bike Groupings'!$B$4,I1120&gt;'CBSA Bike Groupings'!$B$3),'CBSA Bike Groupings'!$A$4,
IF(AND(I1120&lt;='CBSA Bike Groupings'!$B$5,I1120&gt;'CBSA Bike Groupings'!$B$4),'CBSA Bike Groupings'!$A$5,
IF(I1120&gt;'CBSA Bike Groupings'!$B$5,'CBSA Bike Groupings'!$A$6,"")))))</f>
        <v>5</v>
      </c>
      <c r="L1120" s="48">
        <f>IF(J1120&lt;='CBSA Walk Groupings'!$B$2,'CBSA Walk Groupings'!$A$2,
IF(AND(J1120&lt;='CBSA Walk Groupings'!$B$3,J1120&gt;'CBSA Walk Groupings'!$B$2),'CBSA Walk Groupings'!$A$3,
IF(AND(J1120&lt;='CBSA Walk Groupings'!$B$4,J1120&gt;'CBSA Walk Groupings'!$B$3),'CBSA Walk Groupings'!$A$4,
IF(AND(J1120&lt;='CBSA Walk Groupings'!$B$5,J1120&gt;'CBSA Walk Groupings'!$B$4),'CBSA Walk Groupings'!$A$5,
IF(J1120&gt;'CBSA Walk Groupings'!$B$5,'CBSA Walk Groupings'!$A$6,"")))))</f>
        <v>2</v>
      </c>
      <c r="M1120" s="72">
        <v>2</v>
      </c>
      <c r="N1120" s="72">
        <v>4</v>
      </c>
    </row>
    <row r="1121" spans="1:14" x14ac:dyDescent="0.25">
      <c r="A1121" t="str">
        <f t="shared" si="17"/>
        <v>Martin MPO_2017</v>
      </c>
      <c r="B1121" t="s">
        <v>360</v>
      </c>
      <c r="C1121" s="49" t="s">
        <v>136</v>
      </c>
      <c r="D1121">
        <v>2017</v>
      </c>
      <c r="E1121" s="45">
        <v>135359</v>
      </c>
      <c r="F1121" s="50">
        <v>55561</v>
      </c>
      <c r="G1121" s="46">
        <v>412</v>
      </c>
      <c r="H1121" s="46">
        <v>698</v>
      </c>
      <c r="I1121" s="47">
        <f>(G1121/$F1121)*100</f>
        <v>0.74152733032162843</v>
      </c>
      <c r="J1121" s="47">
        <f>(H1121/$F1121)*100</f>
        <v>1.2562768848652832</v>
      </c>
      <c r="K1121" s="48">
        <f>IF(I1121&lt;='CBSA Bike Groupings'!$B$2,'CBSA Bike Groupings'!$A$2,
IF(AND(I1121&lt;='CBSA Bike Groupings'!$B$3,I1121&gt;'CBSA Bike Groupings'!$B$2),'CBSA Bike Groupings'!$A$3,
IF(AND(I1121&lt;='CBSA Bike Groupings'!$B$4,I1121&gt;'CBSA Bike Groupings'!$B$3),'CBSA Bike Groupings'!$A$4,
IF(AND(I1121&lt;='CBSA Bike Groupings'!$B$5,I1121&gt;'CBSA Bike Groupings'!$B$4),'CBSA Bike Groupings'!$A$5,
IF(I1121&gt;'CBSA Bike Groupings'!$B$5,'CBSA Bike Groupings'!$A$6,"")))))</f>
        <v>4</v>
      </c>
      <c r="L1121" s="48">
        <f>IF(J1121&lt;='CBSA Walk Groupings'!$B$2,'CBSA Walk Groupings'!$A$2,
IF(AND(J1121&lt;='CBSA Walk Groupings'!$B$3,J1121&gt;'CBSA Walk Groupings'!$B$2),'CBSA Walk Groupings'!$A$3,
IF(AND(J1121&lt;='CBSA Walk Groupings'!$B$4,J1121&gt;'CBSA Walk Groupings'!$B$3),'CBSA Walk Groupings'!$A$4,
IF(AND(J1121&lt;='CBSA Walk Groupings'!$B$5,J1121&gt;'CBSA Walk Groupings'!$B$4),'CBSA Walk Groupings'!$A$5,
IF(J1121&gt;'CBSA Walk Groupings'!$B$5,'CBSA Walk Groupings'!$A$6,"")))))</f>
        <v>1</v>
      </c>
      <c r="M1121" s="72">
        <v>1</v>
      </c>
      <c r="N1121" s="72">
        <v>2</v>
      </c>
    </row>
    <row r="1122" spans="1:14" x14ac:dyDescent="0.25">
      <c r="A1122" t="str">
        <f t="shared" si="17"/>
        <v>Maui MPO_2013</v>
      </c>
      <c r="B1122" t="s">
        <v>361</v>
      </c>
      <c r="C1122" s="49" t="s">
        <v>362</v>
      </c>
      <c r="D1122">
        <v>2013</v>
      </c>
      <c r="E1122" s="45">
        <v>131573.35454509078</v>
      </c>
      <c r="F1122" s="50">
        <v>65139.66197573275</v>
      </c>
      <c r="G1122" s="46">
        <v>579.31538069754004</v>
      </c>
      <c r="H1122" s="46">
        <v>2231.1261627624567</v>
      </c>
      <c r="I1122" s="47">
        <v>0.88934354758144019</v>
      </c>
      <c r="J1122" s="47">
        <v>3.425142371161896</v>
      </c>
      <c r="K1122" s="48">
        <f>IF(I1122&lt;='CBSA Bike Groupings'!$B$2,'CBSA Bike Groupings'!$A$2,
IF(AND(I1122&lt;='CBSA Bike Groupings'!$B$3,I1122&gt;'CBSA Bike Groupings'!$B$2),'CBSA Bike Groupings'!$A$3,
IF(AND(I1122&lt;='CBSA Bike Groupings'!$B$4,I1122&gt;'CBSA Bike Groupings'!$B$3),'CBSA Bike Groupings'!$A$4,
IF(AND(I1122&lt;='CBSA Bike Groupings'!$B$5,I1122&gt;'CBSA Bike Groupings'!$B$4),'CBSA Bike Groupings'!$A$5,
IF(I1122&gt;'CBSA Bike Groupings'!$B$5,'CBSA Bike Groupings'!$A$6,"")))))</f>
        <v>5</v>
      </c>
      <c r="L1122" s="48">
        <f>IF(J1122&lt;='CBSA Walk Groupings'!$B$2,'CBSA Walk Groupings'!$A$2,
IF(AND(J1122&lt;='CBSA Walk Groupings'!$B$3,J1122&gt;'CBSA Walk Groupings'!$B$2),'CBSA Walk Groupings'!$A$3,
IF(AND(J1122&lt;='CBSA Walk Groupings'!$B$4,J1122&gt;'CBSA Walk Groupings'!$B$3),'CBSA Walk Groupings'!$A$4,
IF(AND(J1122&lt;='CBSA Walk Groupings'!$B$5,J1122&gt;'CBSA Walk Groupings'!$B$4),'CBSA Walk Groupings'!$A$5,
IF(J1122&gt;'CBSA Walk Groupings'!$B$5,'CBSA Walk Groupings'!$A$6,"")))))</f>
        <v>5</v>
      </c>
      <c r="M1122" s="72">
        <v>1</v>
      </c>
      <c r="N1122" s="72">
        <v>2</v>
      </c>
    </row>
    <row r="1123" spans="1:14" x14ac:dyDescent="0.25">
      <c r="A1123" t="str">
        <f t="shared" si="17"/>
        <v>Maui MPO_2014</v>
      </c>
      <c r="B1123" t="s">
        <v>361</v>
      </c>
      <c r="C1123" s="49" t="s">
        <v>362</v>
      </c>
      <c r="D1123">
        <v>2014</v>
      </c>
      <c r="E1123" s="45">
        <v>133548.49304042832</v>
      </c>
      <c r="F1123" s="50">
        <v>65200.07985551146</v>
      </c>
      <c r="G1123" s="46">
        <v>559.11495569528597</v>
      </c>
      <c r="H1123" s="46">
        <v>2228.0484682702022</v>
      </c>
      <c r="I1123" s="47">
        <v>0.857537225313725</v>
      </c>
      <c r="J1123" s="47">
        <v>3.4172480665786513</v>
      </c>
      <c r="K1123" s="48">
        <f>IF(I1123&lt;='CBSA Bike Groupings'!$B$2,'CBSA Bike Groupings'!$A$2,
IF(AND(I1123&lt;='CBSA Bike Groupings'!$B$3,I1123&gt;'CBSA Bike Groupings'!$B$2),'CBSA Bike Groupings'!$A$3,
IF(AND(I1123&lt;='CBSA Bike Groupings'!$B$4,I1123&gt;'CBSA Bike Groupings'!$B$3),'CBSA Bike Groupings'!$A$4,
IF(AND(I1123&lt;='CBSA Bike Groupings'!$B$5,I1123&gt;'CBSA Bike Groupings'!$B$4),'CBSA Bike Groupings'!$A$5,
IF(I1123&gt;'CBSA Bike Groupings'!$B$5,'CBSA Bike Groupings'!$A$6,"")))))</f>
        <v>5</v>
      </c>
      <c r="L1123" s="48">
        <f>IF(J1123&lt;='CBSA Walk Groupings'!$B$2,'CBSA Walk Groupings'!$A$2,
IF(AND(J1123&lt;='CBSA Walk Groupings'!$B$3,J1123&gt;'CBSA Walk Groupings'!$B$2),'CBSA Walk Groupings'!$A$3,
IF(AND(J1123&lt;='CBSA Walk Groupings'!$B$4,J1123&gt;'CBSA Walk Groupings'!$B$3),'CBSA Walk Groupings'!$A$4,
IF(AND(J1123&lt;='CBSA Walk Groupings'!$B$5,J1123&gt;'CBSA Walk Groupings'!$B$4),'CBSA Walk Groupings'!$A$5,
IF(J1123&gt;'CBSA Walk Groupings'!$B$5,'CBSA Walk Groupings'!$A$6,"")))))</f>
        <v>5</v>
      </c>
      <c r="M1123" s="72">
        <v>1</v>
      </c>
      <c r="N1123" s="72">
        <v>2</v>
      </c>
    </row>
    <row r="1124" spans="1:14" x14ac:dyDescent="0.25">
      <c r="A1124" t="str">
        <f t="shared" si="17"/>
        <v>Maui MPO_2015</v>
      </c>
      <c r="B1124" t="s">
        <v>361</v>
      </c>
      <c r="C1124" s="49" t="s">
        <v>362</v>
      </c>
      <c r="D1124">
        <v>2015</v>
      </c>
      <c r="E1124" s="45">
        <v>135490.65500209315</v>
      </c>
      <c r="F1124" s="50">
        <v>67491.058342027842</v>
      </c>
      <c r="G1124" s="46">
        <v>524.631230595136</v>
      </c>
      <c r="H1124" s="46">
        <v>2054.664386779812</v>
      </c>
      <c r="I1124" s="47">
        <v>0.7773344254529776</v>
      </c>
      <c r="J1124" s="47">
        <v>3.0443505217643585</v>
      </c>
      <c r="K1124" s="48">
        <f>IF(I1124&lt;='CBSA Bike Groupings'!$B$2,'CBSA Bike Groupings'!$A$2,
IF(AND(I1124&lt;='CBSA Bike Groupings'!$B$3,I1124&gt;'CBSA Bike Groupings'!$B$2),'CBSA Bike Groupings'!$A$3,
IF(AND(I1124&lt;='CBSA Bike Groupings'!$B$4,I1124&gt;'CBSA Bike Groupings'!$B$3),'CBSA Bike Groupings'!$A$4,
IF(AND(I1124&lt;='CBSA Bike Groupings'!$B$5,I1124&gt;'CBSA Bike Groupings'!$B$4),'CBSA Bike Groupings'!$A$5,
IF(I1124&gt;'CBSA Bike Groupings'!$B$5,'CBSA Bike Groupings'!$A$6,"")))))</f>
        <v>4</v>
      </c>
      <c r="L1124" s="48">
        <f>IF(J1124&lt;='CBSA Walk Groupings'!$B$2,'CBSA Walk Groupings'!$A$2,
IF(AND(J1124&lt;='CBSA Walk Groupings'!$B$3,J1124&gt;'CBSA Walk Groupings'!$B$2),'CBSA Walk Groupings'!$A$3,
IF(AND(J1124&lt;='CBSA Walk Groupings'!$B$4,J1124&gt;'CBSA Walk Groupings'!$B$3),'CBSA Walk Groupings'!$A$4,
IF(AND(J1124&lt;='CBSA Walk Groupings'!$B$5,J1124&gt;'CBSA Walk Groupings'!$B$4),'CBSA Walk Groupings'!$A$5,
IF(J1124&gt;'CBSA Walk Groupings'!$B$5,'CBSA Walk Groupings'!$A$6,"")))))</f>
        <v>4</v>
      </c>
      <c r="M1124" s="72">
        <v>0</v>
      </c>
      <c r="N1124" s="72">
        <v>5</v>
      </c>
    </row>
    <row r="1125" spans="1:14" x14ac:dyDescent="0.25">
      <c r="A1125" t="str">
        <f t="shared" si="17"/>
        <v>Maui MPO_2016</v>
      </c>
      <c r="B1125" t="s">
        <v>361</v>
      </c>
      <c r="C1125" s="49" t="s">
        <v>362</v>
      </c>
      <c r="D1125">
        <v>2016</v>
      </c>
      <c r="E1125" s="45">
        <v>136907.02984996722</v>
      </c>
      <c r="F1125" s="50">
        <v>68286.266543333681</v>
      </c>
      <c r="G1125" s="46">
        <v>503.79381261393598</v>
      </c>
      <c r="H1125" s="46">
        <v>1692.4119465142721</v>
      </c>
      <c r="I1125" s="47">
        <v>0.73776739909222333</v>
      </c>
      <c r="J1125" s="47">
        <v>2.4784074927281123</v>
      </c>
      <c r="K1125" s="48">
        <f>IF(I1125&lt;='CBSA Bike Groupings'!$B$2,'CBSA Bike Groupings'!$A$2,
IF(AND(I1125&lt;='CBSA Bike Groupings'!$B$3,I1125&gt;'CBSA Bike Groupings'!$B$2),'CBSA Bike Groupings'!$A$3,
IF(AND(I1125&lt;='CBSA Bike Groupings'!$B$4,I1125&gt;'CBSA Bike Groupings'!$B$3),'CBSA Bike Groupings'!$A$4,
IF(AND(I1125&lt;='CBSA Bike Groupings'!$B$5,I1125&gt;'CBSA Bike Groupings'!$B$4),'CBSA Bike Groupings'!$A$5,
IF(I1125&gt;'CBSA Bike Groupings'!$B$5,'CBSA Bike Groupings'!$A$6,"")))))</f>
        <v>4</v>
      </c>
      <c r="L1125" s="48">
        <f>IF(J1125&lt;='CBSA Walk Groupings'!$B$2,'CBSA Walk Groupings'!$A$2,
IF(AND(J1125&lt;='CBSA Walk Groupings'!$B$3,J1125&gt;'CBSA Walk Groupings'!$B$2),'CBSA Walk Groupings'!$A$3,
IF(AND(J1125&lt;='CBSA Walk Groupings'!$B$4,J1125&gt;'CBSA Walk Groupings'!$B$3),'CBSA Walk Groupings'!$A$4,
IF(AND(J1125&lt;='CBSA Walk Groupings'!$B$5,J1125&gt;'CBSA Walk Groupings'!$B$4),'CBSA Walk Groupings'!$A$5,
IF(J1125&gt;'CBSA Walk Groupings'!$B$5,'CBSA Walk Groupings'!$A$6,"")))))</f>
        <v>4</v>
      </c>
      <c r="M1125" s="72">
        <v>0</v>
      </c>
      <c r="N1125" s="72">
        <v>5</v>
      </c>
    </row>
    <row r="1126" spans="1:14" x14ac:dyDescent="0.25">
      <c r="A1126" t="str">
        <f t="shared" si="17"/>
        <v>Maui MPO_2017</v>
      </c>
      <c r="B1126" t="s">
        <v>361</v>
      </c>
      <c r="C1126" s="49" t="s">
        <v>362</v>
      </c>
      <c r="D1126">
        <v>2017</v>
      </c>
      <c r="E1126" s="45">
        <v>139074</v>
      </c>
      <c r="F1126" s="50">
        <v>69818</v>
      </c>
      <c r="G1126" s="46">
        <v>416</v>
      </c>
      <c r="H1126" s="46">
        <v>1520</v>
      </c>
      <c r="I1126" s="47">
        <f>(G1126/$F1126)*100</f>
        <v>0.59583488498667958</v>
      </c>
      <c r="J1126" s="47">
        <f>(H1126/$F1126)*100</f>
        <v>2.1770890028359449</v>
      </c>
      <c r="K1126" s="48">
        <f>IF(I1126&lt;='CBSA Bike Groupings'!$B$2,'CBSA Bike Groupings'!$A$2,
IF(AND(I1126&lt;='CBSA Bike Groupings'!$B$3,I1126&gt;'CBSA Bike Groupings'!$B$2),'CBSA Bike Groupings'!$A$3,
IF(AND(I1126&lt;='CBSA Bike Groupings'!$B$4,I1126&gt;'CBSA Bike Groupings'!$B$3),'CBSA Bike Groupings'!$A$4,
IF(AND(I1126&lt;='CBSA Bike Groupings'!$B$5,I1126&gt;'CBSA Bike Groupings'!$B$4),'CBSA Bike Groupings'!$A$5,
IF(I1126&gt;'CBSA Bike Groupings'!$B$5,'CBSA Bike Groupings'!$A$6,"")))))</f>
        <v>3</v>
      </c>
      <c r="L1126" s="48">
        <f>IF(J1126&lt;='CBSA Walk Groupings'!$B$2,'CBSA Walk Groupings'!$A$2,
IF(AND(J1126&lt;='CBSA Walk Groupings'!$B$3,J1126&gt;'CBSA Walk Groupings'!$B$2),'CBSA Walk Groupings'!$A$3,
IF(AND(J1126&lt;='CBSA Walk Groupings'!$B$4,J1126&gt;'CBSA Walk Groupings'!$B$3),'CBSA Walk Groupings'!$A$4,
IF(AND(J1126&lt;='CBSA Walk Groupings'!$B$5,J1126&gt;'CBSA Walk Groupings'!$B$4),'CBSA Walk Groupings'!$A$5,
IF(J1126&gt;'CBSA Walk Groupings'!$B$5,'CBSA Walk Groupings'!$A$6,"")))))</f>
        <v>3</v>
      </c>
      <c r="M1126" s="72">
        <v>0</v>
      </c>
      <c r="N1126" s="72">
        <v>1</v>
      </c>
    </row>
    <row r="1127" spans="1:14" x14ac:dyDescent="0.25">
      <c r="A1127" t="str">
        <f t="shared" si="17"/>
        <v>McLean County Regional Planning Commission_2013</v>
      </c>
      <c r="B1127" t="s">
        <v>363</v>
      </c>
      <c r="C1127" s="49" t="s">
        <v>195</v>
      </c>
      <c r="D1127">
        <v>2013</v>
      </c>
      <c r="E1127" s="45">
        <v>136524.13994057241</v>
      </c>
      <c r="F1127" s="50">
        <v>69940.149209919487</v>
      </c>
      <c r="G1127" s="46">
        <v>516.98456200881105</v>
      </c>
      <c r="H1127" s="46">
        <v>3859.9725715542559</v>
      </c>
      <c r="I1127" s="47">
        <v>0.73918138272357026</v>
      </c>
      <c r="J1127" s="47">
        <v>5.5189653084223087</v>
      </c>
      <c r="K1127" s="48">
        <f>IF(I1127&lt;='CBSA Bike Groupings'!$B$2,'CBSA Bike Groupings'!$A$2,
IF(AND(I1127&lt;='CBSA Bike Groupings'!$B$3,I1127&gt;'CBSA Bike Groupings'!$B$2),'CBSA Bike Groupings'!$A$3,
IF(AND(I1127&lt;='CBSA Bike Groupings'!$B$4,I1127&gt;'CBSA Bike Groupings'!$B$3),'CBSA Bike Groupings'!$A$4,
IF(AND(I1127&lt;='CBSA Bike Groupings'!$B$5,I1127&gt;'CBSA Bike Groupings'!$B$4),'CBSA Bike Groupings'!$A$5,
IF(I1127&gt;'CBSA Bike Groupings'!$B$5,'CBSA Bike Groupings'!$A$6,"")))))</f>
        <v>4</v>
      </c>
      <c r="L1127" s="48">
        <f>IF(J1127&lt;='CBSA Walk Groupings'!$B$2,'CBSA Walk Groupings'!$A$2,
IF(AND(J1127&lt;='CBSA Walk Groupings'!$B$3,J1127&gt;'CBSA Walk Groupings'!$B$2),'CBSA Walk Groupings'!$A$3,
IF(AND(J1127&lt;='CBSA Walk Groupings'!$B$4,J1127&gt;'CBSA Walk Groupings'!$B$3),'CBSA Walk Groupings'!$A$4,
IF(AND(J1127&lt;='CBSA Walk Groupings'!$B$5,J1127&gt;'CBSA Walk Groupings'!$B$4),'CBSA Walk Groupings'!$A$5,
IF(J1127&gt;'CBSA Walk Groupings'!$B$5,'CBSA Walk Groupings'!$A$6,"")))))</f>
        <v>5</v>
      </c>
      <c r="M1127" s="72">
        <v>0</v>
      </c>
      <c r="N1127" s="72">
        <v>1</v>
      </c>
    </row>
    <row r="1128" spans="1:14" x14ac:dyDescent="0.25">
      <c r="A1128" t="str">
        <f t="shared" si="17"/>
        <v>McLean County Regional Planning Commission_2014</v>
      </c>
      <c r="B1128" t="s">
        <v>363</v>
      </c>
      <c r="C1128" s="49" t="s">
        <v>195</v>
      </c>
      <c r="D1128">
        <v>2014</v>
      </c>
      <c r="E1128" s="45">
        <v>137441.79417594595</v>
      </c>
      <c r="F1128" s="50">
        <v>70936.736031841268</v>
      </c>
      <c r="G1128" s="46">
        <v>407.21828740727193</v>
      </c>
      <c r="H1128" s="46">
        <v>3930.2062954203757</v>
      </c>
      <c r="I1128" s="47">
        <v>0.57405839369954159</v>
      </c>
      <c r="J1128" s="47">
        <v>5.5404385869350259</v>
      </c>
      <c r="K1128" s="48">
        <f>IF(I1128&lt;='CBSA Bike Groupings'!$B$2,'CBSA Bike Groupings'!$A$2,
IF(AND(I1128&lt;='CBSA Bike Groupings'!$B$3,I1128&gt;'CBSA Bike Groupings'!$B$2),'CBSA Bike Groupings'!$A$3,
IF(AND(I1128&lt;='CBSA Bike Groupings'!$B$4,I1128&gt;'CBSA Bike Groupings'!$B$3),'CBSA Bike Groupings'!$A$4,
IF(AND(I1128&lt;='CBSA Bike Groupings'!$B$5,I1128&gt;'CBSA Bike Groupings'!$B$4),'CBSA Bike Groupings'!$A$5,
IF(I1128&gt;'CBSA Bike Groupings'!$B$5,'CBSA Bike Groupings'!$A$6,"")))))</f>
        <v>3</v>
      </c>
      <c r="L1128" s="48">
        <f>IF(J1128&lt;='CBSA Walk Groupings'!$B$2,'CBSA Walk Groupings'!$A$2,
IF(AND(J1128&lt;='CBSA Walk Groupings'!$B$3,J1128&gt;'CBSA Walk Groupings'!$B$2),'CBSA Walk Groupings'!$A$3,
IF(AND(J1128&lt;='CBSA Walk Groupings'!$B$4,J1128&gt;'CBSA Walk Groupings'!$B$3),'CBSA Walk Groupings'!$A$4,
IF(AND(J1128&lt;='CBSA Walk Groupings'!$B$5,J1128&gt;'CBSA Walk Groupings'!$B$4),'CBSA Walk Groupings'!$A$5,
IF(J1128&gt;'CBSA Walk Groupings'!$B$5,'CBSA Walk Groupings'!$A$6,"")))))</f>
        <v>5</v>
      </c>
      <c r="M1128" s="72">
        <v>1</v>
      </c>
      <c r="N1128" s="72">
        <v>0</v>
      </c>
    </row>
    <row r="1129" spans="1:14" x14ac:dyDescent="0.25">
      <c r="A1129" t="str">
        <f t="shared" si="17"/>
        <v>McLean County Regional Planning Commission_2015</v>
      </c>
      <c r="B1129" t="s">
        <v>363</v>
      </c>
      <c r="C1129" s="49" t="s">
        <v>195</v>
      </c>
      <c r="D1129">
        <v>2015</v>
      </c>
      <c r="E1129" s="45">
        <v>138202.44643394658</v>
      </c>
      <c r="F1129" s="50">
        <v>71869.31115179231</v>
      </c>
      <c r="G1129" s="46">
        <v>414.58800235128376</v>
      </c>
      <c r="H1129" s="46">
        <v>3689.6560223911456</v>
      </c>
      <c r="I1129" s="47">
        <v>0.57686374852772548</v>
      </c>
      <c r="J1129" s="47">
        <v>5.1338408052894371</v>
      </c>
      <c r="K1129" s="48">
        <f>IF(I1129&lt;='CBSA Bike Groupings'!$B$2,'CBSA Bike Groupings'!$A$2,
IF(AND(I1129&lt;='CBSA Bike Groupings'!$B$3,I1129&gt;'CBSA Bike Groupings'!$B$2),'CBSA Bike Groupings'!$A$3,
IF(AND(I1129&lt;='CBSA Bike Groupings'!$B$4,I1129&gt;'CBSA Bike Groupings'!$B$3),'CBSA Bike Groupings'!$A$4,
IF(AND(I1129&lt;='CBSA Bike Groupings'!$B$5,I1129&gt;'CBSA Bike Groupings'!$B$4),'CBSA Bike Groupings'!$A$5,
IF(I1129&gt;'CBSA Bike Groupings'!$B$5,'CBSA Bike Groupings'!$A$6,"")))))</f>
        <v>3</v>
      </c>
      <c r="L1129" s="48">
        <f>IF(J1129&lt;='CBSA Walk Groupings'!$B$2,'CBSA Walk Groupings'!$A$2,
IF(AND(J1129&lt;='CBSA Walk Groupings'!$B$3,J1129&gt;'CBSA Walk Groupings'!$B$2),'CBSA Walk Groupings'!$A$3,
IF(AND(J1129&lt;='CBSA Walk Groupings'!$B$4,J1129&gt;'CBSA Walk Groupings'!$B$3),'CBSA Walk Groupings'!$A$4,
IF(AND(J1129&lt;='CBSA Walk Groupings'!$B$5,J1129&gt;'CBSA Walk Groupings'!$B$4),'CBSA Walk Groupings'!$A$5,
IF(J1129&gt;'CBSA Walk Groupings'!$B$5,'CBSA Walk Groupings'!$A$6,"")))))</f>
        <v>5</v>
      </c>
      <c r="M1129" s="72">
        <v>0</v>
      </c>
      <c r="N1129" s="72">
        <v>1</v>
      </c>
    </row>
    <row r="1130" spans="1:14" x14ac:dyDescent="0.25">
      <c r="A1130" t="str">
        <f t="shared" si="17"/>
        <v>McLean County Regional Planning Commission_2016</v>
      </c>
      <c r="B1130" t="s">
        <v>363</v>
      </c>
      <c r="C1130" s="49" t="s">
        <v>195</v>
      </c>
      <c r="D1130">
        <v>2016</v>
      </c>
      <c r="E1130" s="45">
        <v>138329.32322123772</v>
      </c>
      <c r="F1130" s="50">
        <v>72630.932864610513</v>
      </c>
      <c r="G1130" s="46">
        <v>461.05502602562535</v>
      </c>
      <c r="H1130" s="46">
        <v>3426.6578531836672</v>
      </c>
      <c r="I1130" s="47">
        <v>0.6347915520857571</v>
      </c>
      <c r="J1130" s="47">
        <v>4.7179042290028317</v>
      </c>
      <c r="K1130" s="48">
        <f>IF(I1130&lt;='CBSA Bike Groupings'!$B$2,'CBSA Bike Groupings'!$A$2,
IF(AND(I1130&lt;='CBSA Bike Groupings'!$B$3,I1130&gt;'CBSA Bike Groupings'!$B$2),'CBSA Bike Groupings'!$A$3,
IF(AND(I1130&lt;='CBSA Bike Groupings'!$B$4,I1130&gt;'CBSA Bike Groupings'!$B$3),'CBSA Bike Groupings'!$A$4,
IF(AND(I1130&lt;='CBSA Bike Groupings'!$B$5,I1130&gt;'CBSA Bike Groupings'!$B$4),'CBSA Bike Groupings'!$A$5,
IF(I1130&gt;'CBSA Bike Groupings'!$B$5,'CBSA Bike Groupings'!$A$6,"")))))</f>
        <v>4</v>
      </c>
      <c r="L1130" s="48">
        <f>IF(J1130&lt;='CBSA Walk Groupings'!$B$2,'CBSA Walk Groupings'!$A$2,
IF(AND(J1130&lt;='CBSA Walk Groupings'!$B$3,J1130&gt;'CBSA Walk Groupings'!$B$2),'CBSA Walk Groupings'!$A$3,
IF(AND(J1130&lt;='CBSA Walk Groupings'!$B$4,J1130&gt;'CBSA Walk Groupings'!$B$3),'CBSA Walk Groupings'!$A$4,
IF(AND(J1130&lt;='CBSA Walk Groupings'!$B$5,J1130&gt;'CBSA Walk Groupings'!$B$4),'CBSA Walk Groupings'!$A$5,
IF(J1130&gt;'CBSA Walk Groupings'!$B$5,'CBSA Walk Groupings'!$A$6,"")))))</f>
        <v>5</v>
      </c>
      <c r="M1130" s="72">
        <v>0</v>
      </c>
      <c r="N1130" s="72">
        <v>1</v>
      </c>
    </row>
    <row r="1131" spans="1:14" x14ac:dyDescent="0.25">
      <c r="A1131" t="str">
        <f t="shared" si="17"/>
        <v>McLean County Regional Planning Commission_2017</v>
      </c>
      <c r="B1131" t="s">
        <v>363</v>
      </c>
      <c r="C1131" s="49" t="s">
        <v>195</v>
      </c>
      <c r="D1131">
        <v>2017</v>
      </c>
      <c r="E1131" s="45">
        <v>138300</v>
      </c>
      <c r="F1131" s="50">
        <v>72490</v>
      </c>
      <c r="G1131" s="46">
        <v>329</v>
      </c>
      <c r="H1131" s="46">
        <v>3340</v>
      </c>
      <c r="I1131" s="47">
        <f>(G1131/$F1131)*100</f>
        <v>0.45385570423506694</v>
      </c>
      <c r="J1131" s="47">
        <f>(H1131/$F1131)*100</f>
        <v>4.6075320733894332</v>
      </c>
      <c r="K1131" s="48">
        <f>IF(I1131&lt;='CBSA Bike Groupings'!$B$2,'CBSA Bike Groupings'!$A$2,
IF(AND(I1131&lt;='CBSA Bike Groupings'!$B$3,I1131&gt;'CBSA Bike Groupings'!$B$2),'CBSA Bike Groupings'!$A$3,
IF(AND(I1131&lt;='CBSA Bike Groupings'!$B$4,I1131&gt;'CBSA Bike Groupings'!$B$3),'CBSA Bike Groupings'!$A$4,
IF(AND(I1131&lt;='CBSA Bike Groupings'!$B$5,I1131&gt;'CBSA Bike Groupings'!$B$4),'CBSA Bike Groupings'!$A$5,
IF(I1131&gt;'CBSA Bike Groupings'!$B$5,'CBSA Bike Groupings'!$A$6,"")))))</f>
        <v>3</v>
      </c>
      <c r="L1131" s="48">
        <f>IF(J1131&lt;='CBSA Walk Groupings'!$B$2,'CBSA Walk Groupings'!$A$2,
IF(AND(J1131&lt;='CBSA Walk Groupings'!$B$3,J1131&gt;'CBSA Walk Groupings'!$B$2),'CBSA Walk Groupings'!$A$3,
IF(AND(J1131&lt;='CBSA Walk Groupings'!$B$4,J1131&gt;'CBSA Walk Groupings'!$B$3),'CBSA Walk Groupings'!$A$4,
IF(AND(J1131&lt;='CBSA Walk Groupings'!$B$5,J1131&gt;'CBSA Walk Groupings'!$B$4),'CBSA Walk Groupings'!$A$5,
IF(J1131&gt;'CBSA Walk Groupings'!$B$5,'CBSA Walk Groupings'!$A$6,"")))))</f>
        <v>5</v>
      </c>
      <c r="M1131" s="72">
        <v>1</v>
      </c>
      <c r="N1131" s="72">
        <v>2</v>
      </c>
    </row>
    <row r="1132" spans="1:14" x14ac:dyDescent="0.25">
      <c r="A1132" t="str">
        <f t="shared" si="17"/>
        <v>Memphis Urban Area MPO_2013</v>
      </c>
      <c r="B1132" t="s">
        <v>364</v>
      </c>
      <c r="C1132" s="49" t="s">
        <v>157</v>
      </c>
      <c r="D1132">
        <v>2013</v>
      </c>
      <c r="E1132" s="45">
        <v>1120717.3644348625</v>
      </c>
      <c r="F1132" s="50">
        <v>494852.5042403476</v>
      </c>
      <c r="G1132" s="46">
        <v>642.99453060626399</v>
      </c>
      <c r="H1132" s="46">
        <v>6043.2456097463983</v>
      </c>
      <c r="I1132" s="47">
        <v>0.12993660234039445</v>
      </c>
      <c r="J1132" s="47">
        <v>1.2212215878392769</v>
      </c>
      <c r="K1132" s="48">
        <f>IF(I1132&lt;='CBSA Bike Groupings'!$B$2,'CBSA Bike Groupings'!$A$2,
IF(AND(I1132&lt;='CBSA Bike Groupings'!$B$3,I1132&gt;'CBSA Bike Groupings'!$B$2),'CBSA Bike Groupings'!$A$3,
IF(AND(I1132&lt;='CBSA Bike Groupings'!$B$4,I1132&gt;'CBSA Bike Groupings'!$B$3),'CBSA Bike Groupings'!$A$4,
IF(AND(I1132&lt;='CBSA Bike Groupings'!$B$5,I1132&gt;'CBSA Bike Groupings'!$B$4),'CBSA Bike Groupings'!$A$5,
IF(I1132&gt;'CBSA Bike Groupings'!$B$5,'CBSA Bike Groupings'!$A$6,"")))))</f>
        <v>1</v>
      </c>
      <c r="L1132" s="48">
        <f>IF(J1132&lt;='CBSA Walk Groupings'!$B$2,'CBSA Walk Groupings'!$A$2,
IF(AND(J1132&lt;='CBSA Walk Groupings'!$B$3,J1132&gt;'CBSA Walk Groupings'!$B$2),'CBSA Walk Groupings'!$A$3,
IF(AND(J1132&lt;='CBSA Walk Groupings'!$B$4,J1132&gt;'CBSA Walk Groupings'!$B$3),'CBSA Walk Groupings'!$A$4,
IF(AND(J1132&lt;='CBSA Walk Groupings'!$B$5,J1132&gt;'CBSA Walk Groupings'!$B$4),'CBSA Walk Groupings'!$A$5,
IF(J1132&gt;'CBSA Walk Groupings'!$B$5,'CBSA Walk Groupings'!$A$6,"")))))</f>
        <v>1</v>
      </c>
      <c r="M1132" s="72">
        <v>0</v>
      </c>
      <c r="N1132" s="72">
        <v>28</v>
      </c>
    </row>
    <row r="1133" spans="1:14" x14ac:dyDescent="0.25">
      <c r="A1133" t="str">
        <f t="shared" si="17"/>
        <v>Memphis Urban Area MPO_2014</v>
      </c>
      <c r="B1133" t="s">
        <v>364</v>
      </c>
      <c r="C1133" s="49" t="s">
        <v>157</v>
      </c>
      <c r="D1133">
        <v>2014</v>
      </c>
      <c r="E1133" s="45">
        <v>1126983.2884646654</v>
      </c>
      <c r="F1133" s="50">
        <v>502617.87082333147</v>
      </c>
      <c r="G1133" s="46">
        <v>825.99723364316208</v>
      </c>
      <c r="H1133" s="46">
        <v>5956.8059028242415</v>
      </c>
      <c r="I1133" s="47">
        <v>0.16433901012912799</v>
      </c>
      <c r="J1133" s="47">
        <v>1.1851560098860947</v>
      </c>
      <c r="K1133" s="48">
        <f>IF(I1133&lt;='CBSA Bike Groupings'!$B$2,'CBSA Bike Groupings'!$A$2,
IF(AND(I1133&lt;='CBSA Bike Groupings'!$B$3,I1133&gt;'CBSA Bike Groupings'!$B$2),'CBSA Bike Groupings'!$A$3,
IF(AND(I1133&lt;='CBSA Bike Groupings'!$B$4,I1133&gt;'CBSA Bike Groupings'!$B$3),'CBSA Bike Groupings'!$A$4,
IF(AND(I1133&lt;='CBSA Bike Groupings'!$B$5,I1133&gt;'CBSA Bike Groupings'!$B$4),'CBSA Bike Groupings'!$A$5,
IF(I1133&gt;'CBSA Bike Groupings'!$B$5,'CBSA Bike Groupings'!$A$6,"")))))</f>
        <v>1</v>
      </c>
      <c r="L1133" s="48">
        <f>IF(J1133&lt;='CBSA Walk Groupings'!$B$2,'CBSA Walk Groupings'!$A$2,
IF(AND(J1133&lt;='CBSA Walk Groupings'!$B$3,J1133&gt;'CBSA Walk Groupings'!$B$2),'CBSA Walk Groupings'!$A$3,
IF(AND(J1133&lt;='CBSA Walk Groupings'!$B$4,J1133&gt;'CBSA Walk Groupings'!$B$3),'CBSA Walk Groupings'!$A$4,
IF(AND(J1133&lt;='CBSA Walk Groupings'!$B$5,J1133&gt;'CBSA Walk Groupings'!$B$4),'CBSA Walk Groupings'!$A$5,
IF(J1133&gt;'CBSA Walk Groupings'!$B$5,'CBSA Walk Groupings'!$A$6,"")))))</f>
        <v>1</v>
      </c>
      <c r="M1133" s="72">
        <v>1</v>
      </c>
      <c r="N1133" s="72">
        <v>24</v>
      </c>
    </row>
    <row r="1134" spans="1:14" x14ac:dyDescent="0.25">
      <c r="A1134" t="str">
        <f t="shared" si="17"/>
        <v>Memphis Urban Area MPO_2015</v>
      </c>
      <c r="B1134" t="s">
        <v>364</v>
      </c>
      <c r="C1134" s="49" t="s">
        <v>157</v>
      </c>
      <c r="D1134">
        <v>2015</v>
      </c>
      <c r="E1134" s="45">
        <v>1130429.3360417383</v>
      </c>
      <c r="F1134" s="50">
        <v>510667.3662972016</v>
      </c>
      <c r="G1134" s="46">
        <v>863.9970201331771</v>
      </c>
      <c r="H1134" s="46">
        <v>5993.2388669337261</v>
      </c>
      <c r="I1134" s="47">
        <v>0.16918978520165362</v>
      </c>
      <c r="J1134" s="47">
        <v>1.1736091362935732</v>
      </c>
      <c r="K1134" s="48">
        <f>IF(I1134&lt;='CBSA Bike Groupings'!$B$2,'CBSA Bike Groupings'!$A$2,
IF(AND(I1134&lt;='CBSA Bike Groupings'!$B$3,I1134&gt;'CBSA Bike Groupings'!$B$2),'CBSA Bike Groupings'!$A$3,
IF(AND(I1134&lt;='CBSA Bike Groupings'!$B$4,I1134&gt;'CBSA Bike Groupings'!$B$3),'CBSA Bike Groupings'!$A$4,
IF(AND(I1134&lt;='CBSA Bike Groupings'!$B$5,I1134&gt;'CBSA Bike Groupings'!$B$4),'CBSA Bike Groupings'!$A$5,
IF(I1134&gt;'CBSA Bike Groupings'!$B$5,'CBSA Bike Groupings'!$A$6,"")))))</f>
        <v>1</v>
      </c>
      <c r="L1134" s="48">
        <f>IF(J1134&lt;='CBSA Walk Groupings'!$B$2,'CBSA Walk Groupings'!$A$2,
IF(AND(J1134&lt;='CBSA Walk Groupings'!$B$3,J1134&gt;'CBSA Walk Groupings'!$B$2),'CBSA Walk Groupings'!$A$3,
IF(AND(J1134&lt;='CBSA Walk Groupings'!$B$4,J1134&gt;'CBSA Walk Groupings'!$B$3),'CBSA Walk Groupings'!$A$4,
IF(AND(J1134&lt;='CBSA Walk Groupings'!$B$5,J1134&gt;'CBSA Walk Groupings'!$B$4),'CBSA Walk Groupings'!$A$5,
IF(J1134&gt;'CBSA Walk Groupings'!$B$5,'CBSA Walk Groupings'!$A$6,"")))))</f>
        <v>1</v>
      </c>
      <c r="M1134" s="72">
        <v>3</v>
      </c>
      <c r="N1134" s="72">
        <v>30</v>
      </c>
    </row>
    <row r="1135" spans="1:14" x14ac:dyDescent="0.25">
      <c r="A1135" t="str">
        <f t="shared" si="17"/>
        <v>Memphis Urban Area MPO_2016</v>
      </c>
      <c r="B1135" t="s">
        <v>364</v>
      </c>
      <c r="C1135" s="49" t="s">
        <v>157</v>
      </c>
      <c r="D1135">
        <v>2016</v>
      </c>
      <c r="E1135" s="45">
        <v>1132378.5881734448</v>
      </c>
      <c r="F1135" s="50">
        <v>514606.59287988825</v>
      </c>
      <c r="G1135" s="46">
        <v>756.99718005896602</v>
      </c>
      <c r="H1135" s="46">
        <v>6253.7927596997215</v>
      </c>
      <c r="I1135" s="47">
        <v>0.14710211461197756</v>
      </c>
      <c r="J1135" s="47">
        <v>1.2152570227873836</v>
      </c>
      <c r="K1135" s="48">
        <f>IF(I1135&lt;='CBSA Bike Groupings'!$B$2,'CBSA Bike Groupings'!$A$2,
IF(AND(I1135&lt;='CBSA Bike Groupings'!$B$3,I1135&gt;'CBSA Bike Groupings'!$B$2),'CBSA Bike Groupings'!$A$3,
IF(AND(I1135&lt;='CBSA Bike Groupings'!$B$4,I1135&gt;'CBSA Bike Groupings'!$B$3),'CBSA Bike Groupings'!$A$4,
IF(AND(I1135&lt;='CBSA Bike Groupings'!$B$5,I1135&gt;'CBSA Bike Groupings'!$B$4),'CBSA Bike Groupings'!$A$5,
IF(I1135&gt;'CBSA Bike Groupings'!$B$5,'CBSA Bike Groupings'!$A$6,"")))))</f>
        <v>1</v>
      </c>
      <c r="L1135" s="48">
        <f>IF(J1135&lt;='CBSA Walk Groupings'!$B$2,'CBSA Walk Groupings'!$A$2,
IF(AND(J1135&lt;='CBSA Walk Groupings'!$B$3,J1135&gt;'CBSA Walk Groupings'!$B$2),'CBSA Walk Groupings'!$A$3,
IF(AND(J1135&lt;='CBSA Walk Groupings'!$B$4,J1135&gt;'CBSA Walk Groupings'!$B$3),'CBSA Walk Groupings'!$A$4,
IF(AND(J1135&lt;='CBSA Walk Groupings'!$B$5,J1135&gt;'CBSA Walk Groupings'!$B$4),'CBSA Walk Groupings'!$A$5,
IF(J1135&gt;'CBSA Walk Groupings'!$B$5,'CBSA Walk Groupings'!$A$6,"")))))</f>
        <v>1</v>
      </c>
      <c r="M1135" s="72">
        <v>2</v>
      </c>
      <c r="N1135" s="72">
        <v>33</v>
      </c>
    </row>
    <row r="1136" spans="1:14" x14ac:dyDescent="0.25">
      <c r="A1136" t="str">
        <f t="shared" si="17"/>
        <v>Memphis Urban Area MPO_2017</v>
      </c>
      <c r="B1136" t="s">
        <v>364</v>
      </c>
      <c r="C1136" s="49" t="s">
        <v>157</v>
      </c>
      <c r="D1136">
        <v>2017</v>
      </c>
      <c r="E1136" s="45">
        <v>1135271</v>
      </c>
      <c r="F1136" s="50">
        <v>520165</v>
      </c>
      <c r="G1136" s="46">
        <v>734</v>
      </c>
      <c r="H1136" s="46">
        <v>5946</v>
      </c>
      <c r="I1136" s="47">
        <f>(G1136/$F1136)*100</f>
        <v>0.14110907116011265</v>
      </c>
      <c r="J1136" s="47">
        <f>(H1136/$F1136)*100</f>
        <v>1.1430988244114848</v>
      </c>
      <c r="K1136" s="48">
        <f>IF(I1136&lt;='CBSA Bike Groupings'!$B$2,'CBSA Bike Groupings'!$A$2,
IF(AND(I1136&lt;='CBSA Bike Groupings'!$B$3,I1136&gt;'CBSA Bike Groupings'!$B$2),'CBSA Bike Groupings'!$A$3,
IF(AND(I1136&lt;='CBSA Bike Groupings'!$B$4,I1136&gt;'CBSA Bike Groupings'!$B$3),'CBSA Bike Groupings'!$A$4,
IF(AND(I1136&lt;='CBSA Bike Groupings'!$B$5,I1136&gt;'CBSA Bike Groupings'!$B$4),'CBSA Bike Groupings'!$A$5,
IF(I1136&gt;'CBSA Bike Groupings'!$B$5,'CBSA Bike Groupings'!$A$6,"")))))</f>
        <v>1</v>
      </c>
      <c r="L1136" s="48">
        <f>IF(J1136&lt;='CBSA Walk Groupings'!$B$2,'CBSA Walk Groupings'!$A$2,
IF(AND(J1136&lt;='CBSA Walk Groupings'!$B$3,J1136&gt;'CBSA Walk Groupings'!$B$2),'CBSA Walk Groupings'!$A$3,
IF(AND(J1136&lt;='CBSA Walk Groupings'!$B$4,J1136&gt;'CBSA Walk Groupings'!$B$3),'CBSA Walk Groupings'!$A$4,
IF(AND(J1136&lt;='CBSA Walk Groupings'!$B$5,J1136&gt;'CBSA Walk Groupings'!$B$4),'CBSA Walk Groupings'!$A$5,
IF(J1136&gt;'CBSA Walk Groupings'!$B$5,'CBSA Walk Groupings'!$A$6,"")))))</f>
        <v>1</v>
      </c>
      <c r="M1136" s="72">
        <v>2</v>
      </c>
      <c r="N1136" s="72">
        <v>41</v>
      </c>
    </row>
    <row r="1137" spans="1:14" x14ac:dyDescent="0.25">
      <c r="A1137" t="str">
        <f t="shared" si="17"/>
        <v>Merced County Association of Governments_2013</v>
      </c>
      <c r="B1137" t="s">
        <v>365</v>
      </c>
      <c r="C1137" s="49" t="s">
        <v>121</v>
      </c>
      <c r="D1137">
        <v>2013</v>
      </c>
      <c r="E1137" s="45">
        <v>253851.17190656223</v>
      </c>
      <c r="F1137" s="50">
        <v>89180.149493999008</v>
      </c>
      <c r="G1137" s="46">
        <v>313.478244733959</v>
      </c>
      <c r="H1137" s="46">
        <v>2248.0497925562231</v>
      </c>
      <c r="I1137" s="47">
        <v>0.351511234857319</v>
      </c>
      <c r="J1137" s="47">
        <v>2.5207961696761854</v>
      </c>
      <c r="K1137" s="48">
        <f>IF(I1137&lt;='CBSA Bike Groupings'!$B$2,'CBSA Bike Groupings'!$A$2,
IF(AND(I1137&lt;='CBSA Bike Groupings'!$B$3,I1137&gt;'CBSA Bike Groupings'!$B$2),'CBSA Bike Groupings'!$A$3,
IF(AND(I1137&lt;='CBSA Bike Groupings'!$B$4,I1137&gt;'CBSA Bike Groupings'!$B$3),'CBSA Bike Groupings'!$A$4,
IF(AND(I1137&lt;='CBSA Bike Groupings'!$B$5,I1137&gt;'CBSA Bike Groupings'!$B$4),'CBSA Bike Groupings'!$A$5,
IF(I1137&gt;'CBSA Bike Groupings'!$B$5,'CBSA Bike Groupings'!$A$6,"")))))</f>
        <v>3</v>
      </c>
      <c r="L1137" s="48">
        <f>IF(J1137&lt;='CBSA Walk Groupings'!$B$2,'CBSA Walk Groupings'!$A$2,
IF(AND(J1137&lt;='CBSA Walk Groupings'!$B$3,J1137&gt;'CBSA Walk Groupings'!$B$2),'CBSA Walk Groupings'!$A$3,
IF(AND(J1137&lt;='CBSA Walk Groupings'!$B$4,J1137&gt;'CBSA Walk Groupings'!$B$3),'CBSA Walk Groupings'!$A$4,
IF(AND(J1137&lt;='CBSA Walk Groupings'!$B$5,J1137&gt;'CBSA Walk Groupings'!$B$4),'CBSA Walk Groupings'!$A$5,
IF(J1137&gt;'CBSA Walk Groupings'!$B$5,'CBSA Walk Groupings'!$A$6,"")))))</f>
        <v>4</v>
      </c>
      <c r="M1137" s="72">
        <v>0</v>
      </c>
      <c r="N1137" s="72">
        <v>10</v>
      </c>
    </row>
    <row r="1138" spans="1:14" x14ac:dyDescent="0.25">
      <c r="A1138" t="str">
        <f t="shared" si="17"/>
        <v>Merced County Association of Governments_2014</v>
      </c>
      <c r="B1138" t="s">
        <v>365</v>
      </c>
      <c r="C1138" s="49" t="s">
        <v>121</v>
      </c>
      <c r="D1138">
        <v>2014</v>
      </c>
      <c r="E1138" s="45">
        <v>256526.52831979922</v>
      </c>
      <c r="F1138" s="50">
        <v>90925.603670165554</v>
      </c>
      <c r="G1138" s="46">
        <v>374.06155456408254</v>
      </c>
      <c r="H1138" s="46">
        <v>2053.3628913973334</v>
      </c>
      <c r="I1138" s="47">
        <v>0.41139298444583144</v>
      </c>
      <c r="J1138" s="47">
        <v>2.2582889840863181</v>
      </c>
      <c r="K1138" s="48">
        <f>IF(I1138&lt;='CBSA Bike Groupings'!$B$2,'CBSA Bike Groupings'!$A$2,
IF(AND(I1138&lt;='CBSA Bike Groupings'!$B$3,I1138&gt;'CBSA Bike Groupings'!$B$2),'CBSA Bike Groupings'!$A$3,
IF(AND(I1138&lt;='CBSA Bike Groupings'!$B$4,I1138&gt;'CBSA Bike Groupings'!$B$3),'CBSA Bike Groupings'!$A$4,
IF(AND(I1138&lt;='CBSA Bike Groupings'!$B$5,I1138&gt;'CBSA Bike Groupings'!$B$4),'CBSA Bike Groupings'!$A$5,
IF(I1138&gt;'CBSA Bike Groupings'!$B$5,'CBSA Bike Groupings'!$A$6,"")))))</f>
        <v>3</v>
      </c>
      <c r="L1138" s="48">
        <f>IF(J1138&lt;='CBSA Walk Groupings'!$B$2,'CBSA Walk Groupings'!$A$2,
IF(AND(J1138&lt;='CBSA Walk Groupings'!$B$3,J1138&gt;'CBSA Walk Groupings'!$B$2),'CBSA Walk Groupings'!$A$3,
IF(AND(J1138&lt;='CBSA Walk Groupings'!$B$4,J1138&gt;'CBSA Walk Groupings'!$B$3),'CBSA Walk Groupings'!$A$4,
IF(AND(J1138&lt;='CBSA Walk Groupings'!$B$5,J1138&gt;'CBSA Walk Groupings'!$B$4),'CBSA Walk Groupings'!$A$5,
IF(J1138&gt;'CBSA Walk Groupings'!$B$5,'CBSA Walk Groupings'!$A$6,"")))))</f>
        <v>3</v>
      </c>
      <c r="M1138" s="72">
        <v>1</v>
      </c>
      <c r="N1138" s="72">
        <v>3</v>
      </c>
    </row>
    <row r="1139" spans="1:14" x14ac:dyDescent="0.25">
      <c r="A1139" t="str">
        <f t="shared" si="17"/>
        <v>Merced County Association of Governments_2015</v>
      </c>
      <c r="B1139" t="s">
        <v>365</v>
      </c>
      <c r="C1139" s="49" t="s">
        <v>121</v>
      </c>
      <c r="D1139">
        <v>2015</v>
      </c>
      <c r="E1139" s="45">
        <v>258811.83662571307</v>
      </c>
      <c r="F1139" s="50">
        <v>91674.496749743252</v>
      </c>
      <c r="G1139" s="46">
        <v>347.96851439528717</v>
      </c>
      <c r="H1139" s="46">
        <v>1995.3743202411965</v>
      </c>
      <c r="I1139" s="47">
        <v>0.37956959321542355</v>
      </c>
      <c r="J1139" s="47">
        <v>2.1765860637209169</v>
      </c>
      <c r="K1139" s="48">
        <f>IF(I1139&lt;='CBSA Bike Groupings'!$B$2,'CBSA Bike Groupings'!$A$2,
IF(AND(I1139&lt;='CBSA Bike Groupings'!$B$3,I1139&gt;'CBSA Bike Groupings'!$B$2),'CBSA Bike Groupings'!$A$3,
IF(AND(I1139&lt;='CBSA Bike Groupings'!$B$4,I1139&gt;'CBSA Bike Groupings'!$B$3),'CBSA Bike Groupings'!$A$4,
IF(AND(I1139&lt;='CBSA Bike Groupings'!$B$5,I1139&gt;'CBSA Bike Groupings'!$B$4),'CBSA Bike Groupings'!$A$5,
IF(I1139&gt;'CBSA Bike Groupings'!$B$5,'CBSA Bike Groupings'!$A$6,"")))))</f>
        <v>3</v>
      </c>
      <c r="L1139" s="48">
        <f>IF(J1139&lt;='CBSA Walk Groupings'!$B$2,'CBSA Walk Groupings'!$A$2,
IF(AND(J1139&lt;='CBSA Walk Groupings'!$B$3,J1139&gt;'CBSA Walk Groupings'!$B$2),'CBSA Walk Groupings'!$A$3,
IF(AND(J1139&lt;='CBSA Walk Groupings'!$B$4,J1139&gt;'CBSA Walk Groupings'!$B$3),'CBSA Walk Groupings'!$A$4,
IF(AND(J1139&lt;='CBSA Walk Groupings'!$B$5,J1139&gt;'CBSA Walk Groupings'!$B$4),'CBSA Walk Groupings'!$A$5,
IF(J1139&gt;'CBSA Walk Groupings'!$B$5,'CBSA Walk Groupings'!$A$6,"")))))</f>
        <v>3</v>
      </c>
      <c r="M1139" s="72">
        <v>1</v>
      </c>
      <c r="N1139" s="72">
        <v>9</v>
      </c>
    </row>
    <row r="1140" spans="1:14" x14ac:dyDescent="0.25">
      <c r="A1140" t="str">
        <f t="shared" si="17"/>
        <v>Merced County Association of Governments_2016</v>
      </c>
      <c r="B1140" t="s">
        <v>365</v>
      </c>
      <c r="C1140" s="49" t="s">
        <v>121</v>
      </c>
      <c r="D1140">
        <v>2016</v>
      </c>
      <c r="E1140" s="45">
        <v>259915.74186921571</v>
      </c>
      <c r="F1140" s="50">
        <v>92279.934017334002</v>
      </c>
      <c r="G1140" s="46">
        <v>402.87226451917559</v>
      </c>
      <c r="H1140" s="46">
        <v>2242.6193112069673</v>
      </c>
      <c r="I1140" s="47">
        <v>0.43657623817058583</v>
      </c>
      <c r="J1140" s="47">
        <v>2.4302350614877013</v>
      </c>
      <c r="K1140" s="48">
        <f>IF(I1140&lt;='CBSA Bike Groupings'!$B$2,'CBSA Bike Groupings'!$A$2,
IF(AND(I1140&lt;='CBSA Bike Groupings'!$B$3,I1140&gt;'CBSA Bike Groupings'!$B$2),'CBSA Bike Groupings'!$A$3,
IF(AND(I1140&lt;='CBSA Bike Groupings'!$B$4,I1140&gt;'CBSA Bike Groupings'!$B$3),'CBSA Bike Groupings'!$A$4,
IF(AND(I1140&lt;='CBSA Bike Groupings'!$B$5,I1140&gt;'CBSA Bike Groupings'!$B$4),'CBSA Bike Groupings'!$A$5,
IF(I1140&gt;'CBSA Bike Groupings'!$B$5,'CBSA Bike Groupings'!$A$6,"")))))</f>
        <v>3</v>
      </c>
      <c r="L1140" s="48">
        <f>IF(J1140&lt;='CBSA Walk Groupings'!$B$2,'CBSA Walk Groupings'!$A$2,
IF(AND(J1140&lt;='CBSA Walk Groupings'!$B$3,J1140&gt;'CBSA Walk Groupings'!$B$2),'CBSA Walk Groupings'!$A$3,
IF(AND(J1140&lt;='CBSA Walk Groupings'!$B$4,J1140&gt;'CBSA Walk Groupings'!$B$3),'CBSA Walk Groupings'!$A$4,
IF(AND(J1140&lt;='CBSA Walk Groupings'!$B$5,J1140&gt;'CBSA Walk Groupings'!$B$4),'CBSA Walk Groupings'!$A$5,
IF(J1140&gt;'CBSA Walk Groupings'!$B$5,'CBSA Walk Groupings'!$A$6,"")))))</f>
        <v>4</v>
      </c>
      <c r="M1140" s="72">
        <v>2</v>
      </c>
      <c r="N1140" s="72">
        <v>11</v>
      </c>
    </row>
    <row r="1141" spans="1:14" x14ac:dyDescent="0.25">
      <c r="A1141" t="str">
        <f t="shared" si="17"/>
        <v>Merced County Association of Governments_2017</v>
      </c>
      <c r="B1141" t="s">
        <v>365</v>
      </c>
      <c r="C1141" s="49" t="s">
        <v>121</v>
      </c>
      <c r="D1141">
        <v>2017</v>
      </c>
      <c r="E1141" s="45">
        <v>262475</v>
      </c>
      <c r="F1141" s="50">
        <v>93605</v>
      </c>
      <c r="G1141" s="46">
        <v>419</v>
      </c>
      <c r="H1141" s="46">
        <v>2015</v>
      </c>
      <c r="I1141" s="47">
        <f>(G1141/$F1141)*100</f>
        <v>0.44762566102238127</v>
      </c>
      <c r="J1141" s="47">
        <f>(H1141/$F1141)*100</f>
        <v>2.152662785107633</v>
      </c>
      <c r="K1141" s="48">
        <f>IF(I1141&lt;='CBSA Bike Groupings'!$B$2,'CBSA Bike Groupings'!$A$2,
IF(AND(I1141&lt;='CBSA Bike Groupings'!$B$3,I1141&gt;'CBSA Bike Groupings'!$B$2),'CBSA Bike Groupings'!$A$3,
IF(AND(I1141&lt;='CBSA Bike Groupings'!$B$4,I1141&gt;'CBSA Bike Groupings'!$B$3),'CBSA Bike Groupings'!$A$4,
IF(AND(I1141&lt;='CBSA Bike Groupings'!$B$5,I1141&gt;'CBSA Bike Groupings'!$B$4),'CBSA Bike Groupings'!$A$5,
IF(I1141&gt;'CBSA Bike Groupings'!$B$5,'CBSA Bike Groupings'!$A$6,"")))))</f>
        <v>3</v>
      </c>
      <c r="L1141" s="48">
        <f>IF(J1141&lt;='CBSA Walk Groupings'!$B$2,'CBSA Walk Groupings'!$A$2,
IF(AND(J1141&lt;='CBSA Walk Groupings'!$B$3,J1141&gt;'CBSA Walk Groupings'!$B$2),'CBSA Walk Groupings'!$A$3,
IF(AND(J1141&lt;='CBSA Walk Groupings'!$B$4,J1141&gt;'CBSA Walk Groupings'!$B$3),'CBSA Walk Groupings'!$A$4,
IF(AND(J1141&lt;='CBSA Walk Groupings'!$B$5,J1141&gt;'CBSA Walk Groupings'!$B$4),'CBSA Walk Groupings'!$A$5,
IF(J1141&gt;'CBSA Walk Groupings'!$B$5,'CBSA Walk Groupings'!$A$6,"")))))</f>
        <v>3</v>
      </c>
      <c r="M1141" s="72">
        <v>0</v>
      </c>
      <c r="N1141" s="72">
        <v>5</v>
      </c>
    </row>
    <row r="1142" spans="1:14" x14ac:dyDescent="0.25">
      <c r="A1142" t="str">
        <f t="shared" si="17"/>
        <v>Merrimack Valley MPO_2013</v>
      </c>
      <c r="B1142" t="s">
        <v>366</v>
      </c>
      <c r="C1142" s="49" t="s">
        <v>141</v>
      </c>
      <c r="D1142">
        <v>2013</v>
      </c>
      <c r="E1142" s="45">
        <v>336173.27200841921</v>
      </c>
      <c r="F1142" s="50">
        <v>158686.12222914374</v>
      </c>
      <c r="G1142" s="46">
        <v>272.04262517136442</v>
      </c>
      <c r="H1142" s="46">
        <v>4273.0459227857791</v>
      </c>
      <c r="I1142" s="47">
        <v>0.17143441490020983</v>
      </c>
      <c r="J1142" s="47">
        <v>2.6927659853049244</v>
      </c>
      <c r="K1142" s="48">
        <f>IF(I1142&lt;='CBSA Bike Groupings'!$B$2,'CBSA Bike Groupings'!$A$2,
IF(AND(I1142&lt;='CBSA Bike Groupings'!$B$3,I1142&gt;'CBSA Bike Groupings'!$B$2),'CBSA Bike Groupings'!$A$3,
IF(AND(I1142&lt;='CBSA Bike Groupings'!$B$4,I1142&gt;'CBSA Bike Groupings'!$B$3),'CBSA Bike Groupings'!$A$4,
IF(AND(I1142&lt;='CBSA Bike Groupings'!$B$5,I1142&gt;'CBSA Bike Groupings'!$B$4),'CBSA Bike Groupings'!$A$5,
IF(I1142&gt;'CBSA Bike Groupings'!$B$5,'CBSA Bike Groupings'!$A$6,"")))))</f>
        <v>1</v>
      </c>
      <c r="L1142" s="48">
        <f>IF(J1142&lt;='CBSA Walk Groupings'!$B$2,'CBSA Walk Groupings'!$A$2,
IF(AND(J1142&lt;='CBSA Walk Groupings'!$B$3,J1142&gt;'CBSA Walk Groupings'!$B$2),'CBSA Walk Groupings'!$A$3,
IF(AND(J1142&lt;='CBSA Walk Groupings'!$B$4,J1142&gt;'CBSA Walk Groupings'!$B$3),'CBSA Walk Groupings'!$A$4,
IF(AND(J1142&lt;='CBSA Walk Groupings'!$B$5,J1142&gt;'CBSA Walk Groupings'!$B$4),'CBSA Walk Groupings'!$A$5,
IF(J1142&gt;'CBSA Walk Groupings'!$B$5,'CBSA Walk Groupings'!$A$6,"")))))</f>
        <v>4</v>
      </c>
      <c r="M1142" s="72">
        <v>0</v>
      </c>
      <c r="N1142" s="72">
        <v>3</v>
      </c>
    </row>
    <row r="1143" spans="1:14" x14ac:dyDescent="0.25">
      <c r="A1143" t="str">
        <f t="shared" si="17"/>
        <v>Merrimack Valley MPO_2014</v>
      </c>
      <c r="B1143" t="s">
        <v>366</v>
      </c>
      <c r="C1143" s="49" t="s">
        <v>141</v>
      </c>
      <c r="D1143">
        <v>2014</v>
      </c>
      <c r="E1143" s="45">
        <v>339322.22987593809</v>
      </c>
      <c r="F1143" s="50">
        <v>162168.3004739465</v>
      </c>
      <c r="G1143" s="46">
        <v>315.05057329247643</v>
      </c>
      <c r="H1143" s="46">
        <v>4701.1611940553894</v>
      </c>
      <c r="I1143" s="47">
        <v>0.19427383303131526</v>
      </c>
      <c r="J1143" s="47">
        <v>2.8989396696616829</v>
      </c>
      <c r="K1143" s="48">
        <f>IF(I1143&lt;='CBSA Bike Groupings'!$B$2,'CBSA Bike Groupings'!$A$2,
IF(AND(I1143&lt;='CBSA Bike Groupings'!$B$3,I1143&gt;'CBSA Bike Groupings'!$B$2),'CBSA Bike Groupings'!$A$3,
IF(AND(I1143&lt;='CBSA Bike Groupings'!$B$4,I1143&gt;'CBSA Bike Groupings'!$B$3),'CBSA Bike Groupings'!$A$4,
IF(AND(I1143&lt;='CBSA Bike Groupings'!$B$5,I1143&gt;'CBSA Bike Groupings'!$B$4),'CBSA Bike Groupings'!$A$5,
IF(I1143&gt;'CBSA Bike Groupings'!$B$5,'CBSA Bike Groupings'!$A$6,"")))))</f>
        <v>1</v>
      </c>
      <c r="L1143" s="48">
        <f>IF(J1143&lt;='CBSA Walk Groupings'!$B$2,'CBSA Walk Groupings'!$A$2,
IF(AND(J1143&lt;='CBSA Walk Groupings'!$B$3,J1143&gt;'CBSA Walk Groupings'!$B$2),'CBSA Walk Groupings'!$A$3,
IF(AND(J1143&lt;='CBSA Walk Groupings'!$B$4,J1143&gt;'CBSA Walk Groupings'!$B$3),'CBSA Walk Groupings'!$A$4,
IF(AND(J1143&lt;='CBSA Walk Groupings'!$B$5,J1143&gt;'CBSA Walk Groupings'!$B$4),'CBSA Walk Groupings'!$A$5,
IF(J1143&gt;'CBSA Walk Groupings'!$B$5,'CBSA Walk Groupings'!$A$6,"")))))</f>
        <v>4</v>
      </c>
      <c r="M1143" s="72">
        <v>0</v>
      </c>
      <c r="N1143" s="72">
        <v>2</v>
      </c>
    </row>
    <row r="1144" spans="1:14" x14ac:dyDescent="0.25">
      <c r="A1144" t="str">
        <f t="shared" si="17"/>
        <v>Merrimack Valley MPO_2015</v>
      </c>
      <c r="B1144" t="s">
        <v>366</v>
      </c>
      <c r="C1144" s="49" t="s">
        <v>141</v>
      </c>
      <c r="D1144">
        <v>2015</v>
      </c>
      <c r="E1144" s="45">
        <v>343068.30005510245</v>
      </c>
      <c r="F1144" s="50">
        <v>166933.99947259077</v>
      </c>
      <c r="G1144" s="46">
        <v>371.00515290022588</v>
      </c>
      <c r="H1144" s="46">
        <v>4640.0077176481027</v>
      </c>
      <c r="I1144" s="47">
        <v>0.22224660888277703</v>
      </c>
      <c r="J1144" s="47">
        <v>2.7795462472040962</v>
      </c>
      <c r="K1144" s="48">
        <f>IF(I1144&lt;='CBSA Bike Groupings'!$B$2,'CBSA Bike Groupings'!$A$2,
IF(AND(I1144&lt;='CBSA Bike Groupings'!$B$3,I1144&gt;'CBSA Bike Groupings'!$B$2),'CBSA Bike Groupings'!$A$3,
IF(AND(I1144&lt;='CBSA Bike Groupings'!$B$4,I1144&gt;'CBSA Bike Groupings'!$B$3),'CBSA Bike Groupings'!$A$4,
IF(AND(I1144&lt;='CBSA Bike Groupings'!$B$5,I1144&gt;'CBSA Bike Groupings'!$B$4),'CBSA Bike Groupings'!$A$5,
IF(I1144&gt;'CBSA Bike Groupings'!$B$5,'CBSA Bike Groupings'!$A$6,"")))))</f>
        <v>1</v>
      </c>
      <c r="L1144" s="48">
        <f>IF(J1144&lt;='CBSA Walk Groupings'!$B$2,'CBSA Walk Groupings'!$A$2,
IF(AND(J1144&lt;='CBSA Walk Groupings'!$B$3,J1144&gt;'CBSA Walk Groupings'!$B$2),'CBSA Walk Groupings'!$A$3,
IF(AND(J1144&lt;='CBSA Walk Groupings'!$B$4,J1144&gt;'CBSA Walk Groupings'!$B$3),'CBSA Walk Groupings'!$A$4,
IF(AND(J1144&lt;='CBSA Walk Groupings'!$B$5,J1144&gt;'CBSA Walk Groupings'!$B$4),'CBSA Walk Groupings'!$A$5,
IF(J1144&gt;'CBSA Walk Groupings'!$B$5,'CBSA Walk Groupings'!$A$6,"")))))</f>
        <v>4</v>
      </c>
      <c r="M1144" s="72">
        <v>0</v>
      </c>
      <c r="N1144" s="72">
        <v>1</v>
      </c>
    </row>
    <row r="1145" spans="1:14" x14ac:dyDescent="0.25">
      <c r="A1145" t="str">
        <f t="shared" si="17"/>
        <v>Merrimack Valley MPO_2016</v>
      </c>
      <c r="B1145" t="s">
        <v>366</v>
      </c>
      <c r="C1145" s="49" t="s">
        <v>141</v>
      </c>
      <c r="D1145">
        <v>2016</v>
      </c>
      <c r="E1145" s="45">
        <v>345845.48770259396</v>
      </c>
      <c r="F1145" s="50">
        <v>170736.39233721458</v>
      </c>
      <c r="G1145" s="46">
        <v>341.45428722983758</v>
      </c>
      <c r="H1145" s="46">
        <v>4785.5946985816336</v>
      </c>
      <c r="I1145" s="47">
        <v>0.19998916607974529</v>
      </c>
      <c r="J1145" s="47">
        <v>2.8029142662976021</v>
      </c>
      <c r="K1145" s="48">
        <f>IF(I1145&lt;='CBSA Bike Groupings'!$B$2,'CBSA Bike Groupings'!$A$2,
IF(AND(I1145&lt;='CBSA Bike Groupings'!$B$3,I1145&gt;'CBSA Bike Groupings'!$B$2),'CBSA Bike Groupings'!$A$3,
IF(AND(I1145&lt;='CBSA Bike Groupings'!$B$4,I1145&gt;'CBSA Bike Groupings'!$B$3),'CBSA Bike Groupings'!$A$4,
IF(AND(I1145&lt;='CBSA Bike Groupings'!$B$5,I1145&gt;'CBSA Bike Groupings'!$B$4),'CBSA Bike Groupings'!$A$5,
IF(I1145&gt;'CBSA Bike Groupings'!$B$5,'CBSA Bike Groupings'!$A$6,"")))))</f>
        <v>1</v>
      </c>
      <c r="L1145" s="48">
        <f>IF(J1145&lt;='CBSA Walk Groupings'!$B$2,'CBSA Walk Groupings'!$A$2,
IF(AND(J1145&lt;='CBSA Walk Groupings'!$B$3,J1145&gt;'CBSA Walk Groupings'!$B$2),'CBSA Walk Groupings'!$A$3,
IF(AND(J1145&lt;='CBSA Walk Groupings'!$B$4,J1145&gt;'CBSA Walk Groupings'!$B$3),'CBSA Walk Groupings'!$A$4,
IF(AND(J1145&lt;='CBSA Walk Groupings'!$B$5,J1145&gt;'CBSA Walk Groupings'!$B$4),'CBSA Walk Groupings'!$A$5,
IF(J1145&gt;'CBSA Walk Groupings'!$B$5,'CBSA Walk Groupings'!$A$6,"")))))</f>
        <v>4</v>
      </c>
      <c r="M1145" s="72">
        <v>1</v>
      </c>
      <c r="N1145" s="72">
        <v>2</v>
      </c>
    </row>
    <row r="1146" spans="1:14" x14ac:dyDescent="0.25">
      <c r="A1146" t="str">
        <f t="shared" si="17"/>
        <v>Merrimack Valley MPO_2017</v>
      </c>
      <c r="B1146" t="s">
        <v>366</v>
      </c>
      <c r="C1146" s="49" t="s">
        <v>141</v>
      </c>
      <c r="D1146">
        <v>2017</v>
      </c>
      <c r="E1146" s="45">
        <v>348678</v>
      </c>
      <c r="F1146" s="50">
        <v>174303</v>
      </c>
      <c r="G1146" s="46">
        <v>303</v>
      </c>
      <c r="H1146" s="46">
        <v>4732</v>
      </c>
      <c r="I1146" s="47">
        <f>(G1146/$F1146)*100</f>
        <v>0.17383521798247881</v>
      </c>
      <c r="J1146" s="47">
        <f>(H1146/$F1146)*100</f>
        <v>2.7148127111983156</v>
      </c>
      <c r="K1146" s="48">
        <f>IF(I1146&lt;='CBSA Bike Groupings'!$B$2,'CBSA Bike Groupings'!$A$2,
IF(AND(I1146&lt;='CBSA Bike Groupings'!$B$3,I1146&gt;'CBSA Bike Groupings'!$B$2),'CBSA Bike Groupings'!$A$3,
IF(AND(I1146&lt;='CBSA Bike Groupings'!$B$4,I1146&gt;'CBSA Bike Groupings'!$B$3),'CBSA Bike Groupings'!$A$4,
IF(AND(I1146&lt;='CBSA Bike Groupings'!$B$5,I1146&gt;'CBSA Bike Groupings'!$B$4),'CBSA Bike Groupings'!$A$5,
IF(I1146&gt;'CBSA Bike Groupings'!$B$5,'CBSA Bike Groupings'!$A$6,"")))))</f>
        <v>1</v>
      </c>
      <c r="L1146" s="48">
        <f>IF(J1146&lt;='CBSA Walk Groupings'!$B$2,'CBSA Walk Groupings'!$A$2,
IF(AND(J1146&lt;='CBSA Walk Groupings'!$B$3,J1146&gt;'CBSA Walk Groupings'!$B$2),'CBSA Walk Groupings'!$A$3,
IF(AND(J1146&lt;='CBSA Walk Groupings'!$B$4,J1146&gt;'CBSA Walk Groupings'!$B$3),'CBSA Walk Groupings'!$A$4,
IF(AND(J1146&lt;='CBSA Walk Groupings'!$B$5,J1146&gt;'CBSA Walk Groupings'!$B$4),'CBSA Walk Groupings'!$A$5,
IF(J1146&gt;'CBSA Walk Groupings'!$B$5,'CBSA Walk Groupings'!$A$6,"")))))</f>
        <v>4</v>
      </c>
      <c r="M1146" s="72">
        <v>0</v>
      </c>
      <c r="N1146" s="72">
        <v>4</v>
      </c>
    </row>
    <row r="1147" spans="1:14" x14ac:dyDescent="0.25">
      <c r="A1147" t="str">
        <f t="shared" si="17"/>
        <v>Mesilla Valley MPO_2013</v>
      </c>
      <c r="B1147" t="s">
        <v>367</v>
      </c>
      <c r="C1147" s="49" t="s">
        <v>247</v>
      </c>
      <c r="D1147">
        <v>2013</v>
      </c>
      <c r="E1147" s="45">
        <v>146013.19599464809</v>
      </c>
      <c r="F1147" s="50">
        <v>61369.194597371548</v>
      </c>
      <c r="G1147" s="46">
        <v>600.45448428151428</v>
      </c>
      <c r="H1147" s="46">
        <v>1897.6096347699981</v>
      </c>
      <c r="I1147" s="47">
        <v>0.97842979400487651</v>
      </c>
      <c r="J1147" s="47">
        <v>3.0921208062444951</v>
      </c>
      <c r="K1147" s="48">
        <f>IF(I1147&lt;='CBSA Bike Groupings'!$B$2,'CBSA Bike Groupings'!$A$2,
IF(AND(I1147&lt;='CBSA Bike Groupings'!$B$3,I1147&gt;'CBSA Bike Groupings'!$B$2),'CBSA Bike Groupings'!$A$3,
IF(AND(I1147&lt;='CBSA Bike Groupings'!$B$4,I1147&gt;'CBSA Bike Groupings'!$B$3),'CBSA Bike Groupings'!$A$4,
IF(AND(I1147&lt;='CBSA Bike Groupings'!$B$5,I1147&gt;'CBSA Bike Groupings'!$B$4),'CBSA Bike Groupings'!$A$5,
IF(I1147&gt;'CBSA Bike Groupings'!$B$5,'CBSA Bike Groupings'!$A$6,"")))))</f>
        <v>5</v>
      </c>
      <c r="L1147" s="48">
        <f>IF(J1147&lt;='CBSA Walk Groupings'!$B$2,'CBSA Walk Groupings'!$A$2,
IF(AND(J1147&lt;='CBSA Walk Groupings'!$B$3,J1147&gt;'CBSA Walk Groupings'!$B$2),'CBSA Walk Groupings'!$A$3,
IF(AND(J1147&lt;='CBSA Walk Groupings'!$B$4,J1147&gt;'CBSA Walk Groupings'!$B$3),'CBSA Walk Groupings'!$A$4,
IF(AND(J1147&lt;='CBSA Walk Groupings'!$B$5,J1147&gt;'CBSA Walk Groupings'!$B$4),'CBSA Walk Groupings'!$A$5,
IF(J1147&gt;'CBSA Walk Groupings'!$B$5,'CBSA Walk Groupings'!$A$6,"")))))</f>
        <v>4</v>
      </c>
      <c r="M1147" s="72">
        <v>1</v>
      </c>
      <c r="N1147" s="72">
        <v>1</v>
      </c>
    </row>
    <row r="1148" spans="1:14" x14ac:dyDescent="0.25">
      <c r="A1148" t="str">
        <f t="shared" si="17"/>
        <v>Mesilla Valley MPO_2014</v>
      </c>
      <c r="B1148" t="s">
        <v>367</v>
      </c>
      <c r="C1148" s="49" t="s">
        <v>247</v>
      </c>
      <c r="D1148">
        <v>2014</v>
      </c>
      <c r="E1148" s="45">
        <v>145962.22795603995</v>
      </c>
      <c r="F1148" s="50">
        <v>61356.790917875012</v>
      </c>
      <c r="G1148" s="46">
        <v>576.03037942077094</v>
      </c>
      <c r="H1148" s="46">
        <v>1845.5155043229734</v>
      </c>
      <c r="I1148" s="47">
        <v>0.93882090442405552</v>
      </c>
      <c r="J1148" s="47">
        <v>3.0078422888725771</v>
      </c>
      <c r="K1148" s="48">
        <f>IF(I1148&lt;='CBSA Bike Groupings'!$B$2,'CBSA Bike Groupings'!$A$2,
IF(AND(I1148&lt;='CBSA Bike Groupings'!$B$3,I1148&gt;'CBSA Bike Groupings'!$B$2),'CBSA Bike Groupings'!$A$3,
IF(AND(I1148&lt;='CBSA Bike Groupings'!$B$4,I1148&gt;'CBSA Bike Groupings'!$B$3),'CBSA Bike Groupings'!$A$4,
IF(AND(I1148&lt;='CBSA Bike Groupings'!$B$5,I1148&gt;'CBSA Bike Groupings'!$B$4),'CBSA Bike Groupings'!$A$5,
IF(I1148&gt;'CBSA Bike Groupings'!$B$5,'CBSA Bike Groupings'!$A$6,"")))))</f>
        <v>5</v>
      </c>
      <c r="L1148" s="48">
        <f>IF(J1148&lt;='CBSA Walk Groupings'!$B$2,'CBSA Walk Groupings'!$A$2,
IF(AND(J1148&lt;='CBSA Walk Groupings'!$B$3,J1148&gt;'CBSA Walk Groupings'!$B$2),'CBSA Walk Groupings'!$A$3,
IF(AND(J1148&lt;='CBSA Walk Groupings'!$B$4,J1148&gt;'CBSA Walk Groupings'!$B$3),'CBSA Walk Groupings'!$A$4,
IF(AND(J1148&lt;='CBSA Walk Groupings'!$B$5,J1148&gt;'CBSA Walk Groupings'!$B$4),'CBSA Walk Groupings'!$A$5,
IF(J1148&gt;'CBSA Walk Groupings'!$B$5,'CBSA Walk Groupings'!$A$6,"")))))</f>
        <v>4</v>
      </c>
      <c r="M1148" s="72">
        <v>0</v>
      </c>
      <c r="N1148" s="72">
        <v>2</v>
      </c>
    </row>
    <row r="1149" spans="1:14" x14ac:dyDescent="0.25">
      <c r="A1149" t="str">
        <f t="shared" si="17"/>
        <v>Mesilla Valley MPO_2015</v>
      </c>
      <c r="B1149" t="s">
        <v>367</v>
      </c>
      <c r="C1149" s="49" t="s">
        <v>247</v>
      </c>
      <c r="D1149">
        <v>2015</v>
      </c>
      <c r="E1149" s="45">
        <v>145884.82767993028</v>
      </c>
      <c r="F1149" s="50">
        <v>61902.479444604964</v>
      </c>
      <c r="G1149" s="46">
        <v>556.96359231938573</v>
      </c>
      <c r="H1149" s="46">
        <v>1985.0134653884404</v>
      </c>
      <c r="I1149" s="47">
        <v>0.8997435923674092</v>
      </c>
      <c r="J1149" s="47">
        <v>3.2066784451901982</v>
      </c>
      <c r="K1149" s="48">
        <f>IF(I1149&lt;='CBSA Bike Groupings'!$B$2,'CBSA Bike Groupings'!$A$2,
IF(AND(I1149&lt;='CBSA Bike Groupings'!$B$3,I1149&gt;'CBSA Bike Groupings'!$B$2),'CBSA Bike Groupings'!$A$3,
IF(AND(I1149&lt;='CBSA Bike Groupings'!$B$4,I1149&gt;'CBSA Bike Groupings'!$B$3),'CBSA Bike Groupings'!$A$4,
IF(AND(I1149&lt;='CBSA Bike Groupings'!$B$5,I1149&gt;'CBSA Bike Groupings'!$B$4),'CBSA Bike Groupings'!$A$5,
IF(I1149&gt;'CBSA Bike Groupings'!$B$5,'CBSA Bike Groupings'!$A$6,"")))))</f>
        <v>5</v>
      </c>
      <c r="L1149" s="48">
        <f>IF(J1149&lt;='CBSA Walk Groupings'!$B$2,'CBSA Walk Groupings'!$A$2,
IF(AND(J1149&lt;='CBSA Walk Groupings'!$B$3,J1149&gt;'CBSA Walk Groupings'!$B$2),'CBSA Walk Groupings'!$A$3,
IF(AND(J1149&lt;='CBSA Walk Groupings'!$B$4,J1149&gt;'CBSA Walk Groupings'!$B$3),'CBSA Walk Groupings'!$A$4,
IF(AND(J1149&lt;='CBSA Walk Groupings'!$B$5,J1149&gt;'CBSA Walk Groupings'!$B$4),'CBSA Walk Groupings'!$A$5,
IF(J1149&gt;'CBSA Walk Groupings'!$B$5,'CBSA Walk Groupings'!$A$6,"")))))</f>
        <v>5</v>
      </c>
      <c r="M1149" s="72">
        <v>0</v>
      </c>
      <c r="N1149" s="72">
        <v>1</v>
      </c>
    </row>
    <row r="1150" spans="1:14" x14ac:dyDescent="0.25">
      <c r="A1150" t="str">
        <f t="shared" si="17"/>
        <v>Mesilla Valley MPO_2016</v>
      </c>
      <c r="B1150" t="s">
        <v>367</v>
      </c>
      <c r="C1150" s="49" t="s">
        <v>247</v>
      </c>
      <c r="D1150">
        <v>2016</v>
      </c>
      <c r="E1150" s="45">
        <v>146212.16584339523</v>
      </c>
      <c r="F1150" s="50">
        <v>62435.929339509268</v>
      </c>
      <c r="G1150" s="46">
        <v>470.83066168880248</v>
      </c>
      <c r="H1150" s="46">
        <v>1920.8292402550362</v>
      </c>
      <c r="I1150" s="47">
        <v>0.75410211182820064</v>
      </c>
      <c r="J1150" s="47">
        <v>3.0764805786906759</v>
      </c>
      <c r="K1150" s="48">
        <f>IF(I1150&lt;='CBSA Bike Groupings'!$B$2,'CBSA Bike Groupings'!$A$2,
IF(AND(I1150&lt;='CBSA Bike Groupings'!$B$3,I1150&gt;'CBSA Bike Groupings'!$B$2),'CBSA Bike Groupings'!$A$3,
IF(AND(I1150&lt;='CBSA Bike Groupings'!$B$4,I1150&gt;'CBSA Bike Groupings'!$B$3),'CBSA Bike Groupings'!$A$4,
IF(AND(I1150&lt;='CBSA Bike Groupings'!$B$5,I1150&gt;'CBSA Bike Groupings'!$B$4),'CBSA Bike Groupings'!$A$5,
IF(I1150&gt;'CBSA Bike Groupings'!$B$5,'CBSA Bike Groupings'!$A$6,"")))))</f>
        <v>4</v>
      </c>
      <c r="L1150" s="48">
        <f>IF(J1150&lt;='CBSA Walk Groupings'!$B$2,'CBSA Walk Groupings'!$A$2,
IF(AND(J1150&lt;='CBSA Walk Groupings'!$B$3,J1150&gt;'CBSA Walk Groupings'!$B$2),'CBSA Walk Groupings'!$A$3,
IF(AND(J1150&lt;='CBSA Walk Groupings'!$B$4,J1150&gt;'CBSA Walk Groupings'!$B$3),'CBSA Walk Groupings'!$A$4,
IF(AND(J1150&lt;='CBSA Walk Groupings'!$B$5,J1150&gt;'CBSA Walk Groupings'!$B$4),'CBSA Walk Groupings'!$A$5,
IF(J1150&gt;'CBSA Walk Groupings'!$B$5,'CBSA Walk Groupings'!$A$6,"")))))</f>
        <v>4</v>
      </c>
      <c r="M1150" s="72">
        <v>0</v>
      </c>
      <c r="N1150" s="72">
        <v>2</v>
      </c>
    </row>
    <row r="1151" spans="1:14" x14ac:dyDescent="0.25">
      <c r="A1151" t="str">
        <f t="shared" si="17"/>
        <v>Mesilla Valley MPO_2017</v>
      </c>
      <c r="B1151" t="s">
        <v>367</v>
      </c>
      <c r="C1151" s="49" t="s">
        <v>247</v>
      </c>
      <c r="D1151">
        <v>2017</v>
      </c>
      <c r="E1151" s="45">
        <v>145906</v>
      </c>
      <c r="F1151" s="50">
        <v>61936</v>
      </c>
      <c r="G1151" s="46">
        <v>671</v>
      </c>
      <c r="H1151" s="46">
        <v>1693</v>
      </c>
      <c r="I1151" s="47">
        <f>(G1151/$F1151)*100</f>
        <v>1.0833763885300955</v>
      </c>
      <c r="J1151" s="47">
        <f>(H1151/$F1151)*100</f>
        <v>2.7334668044432964</v>
      </c>
      <c r="K1151" s="48">
        <f>IF(I1151&lt;='CBSA Bike Groupings'!$B$2,'CBSA Bike Groupings'!$A$2,
IF(AND(I1151&lt;='CBSA Bike Groupings'!$B$3,I1151&gt;'CBSA Bike Groupings'!$B$2),'CBSA Bike Groupings'!$A$3,
IF(AND(I1151&lt;='CBSA Bike Groupings'!$B$4,I1151&gt;'CBSA Bike Groupings'!$B$3),'CBSA Bike Groupings'!$A$4,
IF(AND(I1151&lt;='CBSA Bike Groupings'!$B$5,I1151&gt;'CBSA Bike Groupings'!$B$4),'CBSA Bike Groupings'!$A$5,
IF(I1151&gt;'CBSA Bike Groupings'!$B$5,'CBSA Bike Groupings'!$A$6,"")))))</f>
        <v>5</v>
      </c>
      <c r="L1151" s="48">
        <f>IF(J1151&lt;='CBSA Walk Groupings'!$B$2,'CBSA Walk Groupings'!$A$2,
IF(AND(J1151&lt;='CBSA Walk Groupings'!$B$3,J1151&gt;'CBSA Walk Groupings'!$B$2),'CBSA Walk Groupings'!$A$3,
IF(AND(J1151&lt;='CBSA Walk Groupings'!$B$4,J1151&gt;'CBSA Walk Groupings'!$B$3),'CBSA Walk Groupings'!$A$4,
IF(AND(J1151&lt;='CBSA Walk Groupings'!$B$5,J1151&gt;'CBSA Walk Groupings'!$B$4),'CBSA Walk Groupings'!$A$5,
IF(J1151&gt;'CBSA Walk Groupings'!$B$5,'CBSA Walk Groupings'!$A$6,"")))))</f>
        <v>4</v>
      </c>
      <c r="M1151" s="72">
        <v>0</v>
      </c>
      <c r="N1151" s="72">
        <v>6</v>
      </c>
    </row>
    <row r="1152" spans="1:14" x14ac:dyDescent="0.25">
      <c r="A1152" t="str">
        <f t="shared" si="17"/>
        <v>Metroplan_2013</v>
      </c>
      <c r="B1152" t="s">
        <v>368</v>
      </c>
      <c r="C1152" s="49" t="s">
        <v>262</v>
      </c>
      <c r="D1152">
        <v>2013</v>
      </c>
      <c r="E1152" s="45">
        <v>623544.79197647376</v>
      </c>
      <c r="F1152" s="50">
        <v>292593.71554989595</v>
      </c>
      <c r="G1152" s="46">
        <v>275.00130179635187</v>
      </c>
      <c r="H1152" s="46">
        <v>3536.6611277729962</v>
      </c>
      <c r="I1152" s="47">
        <v>9.3987425970348953E-2</v>
      </c>
      <c r="J1152" s="47">
        <v>1.2087276451328601</v>
      </c>
      <c r="K1152" s="48">
        <f>IF(I1152&lt;='CBSA Bike Groupings'!$B$2,'CBSA Bike Groupings'!$A$2,
IF(AND(I1152&lt;='CBSA Bike Groupings'!$B$3,I1152&gt;'CBSA Bike Groupings'!$B$2),'CBSA Bike Groupings'!$A$3,
IF(AND(I1152&lt;='CBSA Bike Groupings'!$B$4,I1152&gt;'CBSA Bike Groupings'!$B$3),'CBSA Bike Groupings'!$A$4,
IF(AND(I1152&lt;='CBSA Bike Groupings'!$B$5,I1152&gt;'CBSA Bike Groupings'!$B$4),'CBSA Bike Groupings'!$A$5,
IF(I1152&gt;'CBSA Bike Groupings'!$B$5,'CBSA Bike Groupings'!$A$6,"")))))</f>
        <v>1</v>
      </c>
      <c r="L1152" s="48">
        <f>IF(J1152&lt;='CBSA Walk Groupings'!$B$2,'CBSA Walk Groupings'!$A$2,
IF(AND(J1152&lt;='CBSA Walk Groupings'!$B$3,J1152&gt;'CBSA Walk Groupings'!$B$2),'CBSA Walk Groupings'!$A$3,
IF(AND(J1152&lt;='CBSA Walk Groupings'!$B$4,J1152&gt;'CBSA Walk Groupings'!$B$3),'CBSA Walk Groupings'!$A$4,
IF(AND(J1152&lt;='CBSA Walk Groupings'!$B$5,J1152&gt;'CBSA Walk Groupings'!$B$4),'CBSA Walk Groupings'!$A$5,
IF(J1152&gt;'CBSA Walk Groupings'!$B$5,'CBSA Walk Groupings'!$A$6,"")))))</f>
        <v>1</v>
      </c>
      <c r="M1152" s="72">
        <v>0</v>
      </c>
      <c r="N1152" s="72">
        <v>13</v>
      </c>
    </row>
    <row r="1153" spans="1:14" x14ac:dyDescent="0.25">
      <c r="A1153" t="str">
        <f t="shared" si="17"/>
        <v>Metroplan_2014</v>
      </c>
      <c r="B1153" t="s">
        <v>368</v>
      </c>
      <c r="C1153" s="49" t="s">
        <v>262</v>
      </c>
      <c r="D1153">
        <v>2014</v>
      </c>
      <c r="E1153" s="45">
        <v>630719.13361695642</v>
      </c>
      <c r="F1153" s="50">
        <v>295643.58071052603</v>
      </c>
      <c r="G1153" s="46">
        <v>289.00211404979268</v>
      </c>
      <c r="H1153" s="46">
        <v>3540.2507437975614</v>
      </c>
      <c r="I1153" s="47">
        <v>9.7753556277199796E-2</v>
      </c>
      <c r="J1153" s="47">
        <v>1.1974725564103936</v>
      </c>
      <c r="K1153" s="48">
        <f>IF(I1153&lt;='CBSA Bike Groupings'!$B$2,'CBSA Bike Groupings'!$A$2,
IF(AND(I1153&lt;='CBSA Bike Groupings'!$B$3,I1153&gt;'CBSA Bike Groupings'!$B$2),'CBSA Bike Groupings'!$A$3,
IF(AND(I1153&lt;='CBSA Bike Groupings'!$B$4,I1153&gt;'CBSA Bike Groupings'!$B$3),'CBSA Bike Groupings'!$A$4,
IF(AND(I1153&lt;='CBSA Bike Groupings'!$B$5,I1153&gt;'CBSA Bike Groupings'!$B$4),'CBSA Bike Groupings'!$A$5,
IF(I1153&gt;'CBSA Bike Groupings'!$B$5,'CBSA Bike Groupings'!$A$6,"")))))</f>
        <v>1</v>
      </c>
      <c r="L1153" s="48">
        <f>IF(J1153&lt;='CBSA Walk Groupings'!$B$2,'CBSA Walk Groupings'!$A$2,
IF(AND(J1153&lt;='CBSA Walk Groupings'!$B$3,J1153&gt;'CBSA Walk Groupings'!$B$2),'CBSA Walk Groupings'!$A$3,
IF(AND(J1153&lt;='CBSA Walk Groupings'!$B$4,J1153&gt;'CBSA Walk Groupings'!$B$3),'CBSA Walk Groupings'!$A$4,
IF(AND(J1153&lt;='CBSA Walk Groupings'!$B$5,J1153&gt;'CBSA Walk Groupings'!$B$4),'CBSA Walk Groupings'!$A$5,
IF(J1153&gt;'CBSA Walk Groupings'!$B$5,'CBSA Walk Groupings'!$A$6,"")))))</f>
        <v>1</v>
      </c>
      <c r="M1153" s="72">
        <v>0</v>
      </c>
      <c r="N1153" s="72">
        <v>10</v>
      </c>
    </row>
    <row r="1154" spans="1:14" x14ac:dyDescent="0.25">
      <c r="A1154" t="str">
        <f t="shared" si="17"/>
        <v>Metroplan_2015</v>
      </c>
      <c r="B1154" t="s">
        <v>368</v>
      </c>
      <c r="C1154" s="49" t="s">
        <v>262</v>
      </c>
      <c r="D1154">
        <v>2015</v>
      </c>
      <c r="E1154" s="45">
        <v>636929.02907604352</v>
      </c>
      <c r="F1154" s="50">
        <v>297725.15420469252</v>
      </c>
      <c r="G1154" s="46">
        <v>382.00184091585226</v>
      </c>
      <c r="H1154" s="46">
        <v>3474.3009073072362</v>
      </c>
      <c r="I1154" s="47">
        <v>0.12830687482093558</v>
      </c>
      <c r="J1154" s="47">
        <v>1.1669490663588937</v>
      </c>
      <c r="K1154" s="48">
        <f>IF(I1154&lt;='CBSA Bike Groupings'!$B$2,'CBSA Bike Groupings'!$A$2,
IF(AND(I1154&lt;='CBSA Bike Groupings'!$B$3,I1154&gt;'CBSA Bike Groupings'!$B$2),'CBSA Bike Groupings'!$A$3,
IF(AND(I1154&lt;='CBSA Bike Groupings'!$B$4,I1154&gt;'CBSA Bike Groupings'!$B$3),'CBSA Bike Groupings'!$A$4,
IF(AND(I1154&lt;='CBSA Bike Groupings'!$B$5,I1154&gt;'CBSA Bike Groupings'!$B$4),'CBSA Bike Groupings'!$A$5,
IF(I1154&gt;'CBSA Bike Groupings'!$B$5,'CBSA Bike Groupings'!$A$6,"")))))</f>
        <v>1</v>
      </c>
      <c r="L1154" s="48">
        <f>IF(J1154&lt;='CBSA Walk Groupings'!$B$2,'CBSA Walk Groupings'!$A$2,
IF(AND(J1154&lt;='CBSA Walk Groupings'!$B$3,J1154&gt;'CBSA Walk Groupings'!$B$2),'CBSA Walk Groupings'!$A$3,
IF(AND(J1154&lt;='CBSA Walk Groupings'!$B$4,J1154&gt;'CBSA Walk Groupings'!$B$3),'CBSA Walk Groupings'!$A$4,
IF(AND(J1154&lt;='CBSA Walk Groupings'!$B$5,J1154&gt;'CBSA Walk Groupings'!$B$4),'CBSA Walk Groupings'!$A$5,
IF(J1154&gt;'CBSA Walk Groupings'!$B$5,'CBSA Walk Groupings'!$A$6,"")))))</f>
        <v>1</v>
      </c>
      <c r="M1154" s="72">
        <v>0</v>
      </c>
      <c r="N1154" s="72">
        <v>10</v>
      </c>
    </row>
    <row r="1155" spans="1:14" x14ac:dyDescent="0.25">
      <c r="A1155" t="str">
        <f t="shared" ref="A1155:A1218" si="18">B1155&amp;"_"&amp;D1155</f>
        <v>Metroplan_2016</v>
      </c>
      <c r="B1155" t="s">
        <v>368</v>
      </c>
      <c r="C1155" s="49" t="s">
        <v>262</v>
      </c>
      <c r="D1155">
        <v>2016</v>
      </c>
      <c r="E1155" s="45">
        <v>641828.45835379697</v>
      </c>
      <c r="F1155" s="50">
        <v>300328.45260321925</v>
      </c>
      <c r="G1155" s="46">
        <v>430.00067955866507</v>
      </c>
      <c r="H1155" s="46">
        <v>3594.7242551674258</v>
      </c>
      <c r="I1155" s="47">
        <v>0.14317680387304599</v>
      </c>
      <c r="J1155" s="47">
        <v>1.1969309680813418</v>
      </c>
      <c r="K1155" s="48">
        <f>IF(I1155&lt;='CBSA Bike Groupings'!$B$2,'CBSA Bike Groupings'!$A$2,
IF(AND(I1155&lt;='CBSA Bike Groupings'!$B$3,I1155&gt;'CBSA Bike Groupings'!$B$2),'CBSA Bike Groupings'!$A$3,
IF(AND(I1155&lt;='CBSA Bike Groupings'!$B$4,I1155&gt;'CBSA Bike Groupings'!$B$3),'CBSA Bike Groupings'!$A$4,
IF(AND(I1155&lt;='CBSA Bike Groupings'!$B$5,I1155&gt;'CBSA Bike Groupings'!$B$4),'CBSA Bike Groupings'!$A$5,
IF(I1155&gt;'CBSA Bike Groupings'!$B$5,'CBSA Bike Groupings'!$A$6,"")))))</f>
        <v>1</v>
      </c>
      <c r="L1155" s="48">
        <f>IF(J1155&lt;='CBSA Walk Groupings'!$B$2,'CBSA Walk Groupings'!$A$2,
IF(AND(J1155&lt;='CBSA Walk Groupings'!$B$3,J1155&gt;'CBSA Walk Groupings'!$B$2),'CBSA Walk Groupings'!$A$3,
IF(AND(J1155&lt;='CBSA Walk Groupings'!$B$4,J1155&gt;'CBSA Walk Groupings'!$B$3),'CBSA Walk Groupings'!$A$4,
IF(AND(J1155&lt;='CBSA Walk Groupings'!$B$5,J1155&gt;'CBSA Walk Groupings'!$B$4),'CBSA Walk Groupings'!$A$5,
IF(J1155&gt;'CBSA Walk Groupings'!$B$5,'CBSA Walk Groupings'!$A$6,"")))))</f>
        <v>1</v>
      </c>
      <c r="M1155" s="72">
        <v>0</v>
      </c>
      <c r="N1155" s="72">
        <v>13</v>
      </c>
    </row>
    <row r="1156" spans="1:14" x14ac:dyDescent="0.25">
      <c r="A1156" t="str">
        <f t="shared" si="18"/>
        <v>Metroplan_2017</v>
      </c>
      <c r="B1156" t="s">
        <v>368</v>
      </c>
      <c r="C1156" s="49" t="s">
        <v>262</v>
      </c>
      <c r="D1156">
        <v>2017</v>
      </c>
      <c r="E1156" s="45">
        <v>644524</v>
      </c>
      <c r="F1156" s="50">
        <v>302744</v>
      </c>
      <c r="G1156" s="46">
        <v>522</v>
      </c>
      <c r="H1156" s="46">
        <v>3994</v>
      </c>
      <c r="I1156" s="47">
        <f>(G1156/$F1156)*100</f>
        <v>0.17242290516079592</v>
      </c>
      <c r="J1156" s="47">
        <f>(H1156/$F1156)*100</f>
        <v>1.3192664429352854</v>
      </c>
      <c r="K1156" s="48">
        <f>IF(I1156&lt;='CBSA Bike Groupings'!$B$2,'CBSA Bike Groupings'!$A$2,
IF(AND(I1156&lt;='CBSA Bike Groupings'!$B$3,I1156&gt;'CBSA Bike Groupings'!$B$2),'CBSA Bike Groupings'!$A$3,
IF(AND(I1156&lt;='CBSA Bike Groupings'!$B$4,I1156&gt;'CBSA Bike Groupings'!$B$3),'CBSA Bike Groupings'!$A$4,
IF(AND(I1156&lt;='CBSA Bike Groupings'!$B$5,I1156&gt;'CBSA Bike Groupings'!$B$4),'CBSA Bike Groupings'!$A$5,
IF(I1156&gt;'CBSA Bike Groupings'!$B$5,'CBSA Bike Groupings'!$A$6,"")))))</f>
        <v>1</v>
      </c>
      <c r="L1156" s="48">
        <f>IF(J1156&lt;='CBSA Walk Groupings'!$B$2,'CBSA Walk Groupings'!$A$2,
IF(AND(J1156&lt;='CBSA Walk Groupings'!$B$3,J1156&gt;'CBSA Walk Groupings'!$B$2),'CBSA Walk Groupings'!$A$3,
IF(AND(J1156&lt;='CBSA Walk Groupings'!$B$4,J1156&gt;'CBSA Walk Groupings'!$B$3),'CBSA Walk Groupings'!$A$4,
IF(AND(J1156&lt;='CBSA Walk Groupings'!$B$5,J1156&gt;'CBSA Walk Groupings'!$B$4),'CBSA Walk Groupings'!$A$5,
IF(J1156&gt;'CBSA Walk Groupings'!$B$5,'CBSA Walk Groupings'!$A$6,"")))))</f>
        <v>1</v>
      </c>
      <c r="M1156" s="72">
        <v>2</v>
      </c>
      <c r="N1156" s="72">
        <v>13</v>
      </c>
    </row>
    <row r="1157" spans="1:14" x14ac:dyDescent="0.25">
      <c r="A1157" t="str">
        <f t="shared" si="18"/>
        <v>METROPLAN Orlando_2013</v>
      </c>
      <c r="B1157" t="s">
        <v>369</v>
      </c>
      <c r="C1157" s="49" t="s">
        <v>136</v>
      </c>
      <c r="D1157">
        <v>2013</v>
      </c>
      <c r="E1157" s="45">
        <v>1882461.5159877308</v>
      </c>
      <c r="F1157" s="50">
        <v>881197.39763195103</v>
      </c>
      <c r="G1157" s="46">
        <v>4496.9975774197001</v>
      </c>
      <c r="H1157" s="46">
        <v>9709.1272099650141</v>
      </c>
      <c r="I1157" s="47">
        <v>0.51032805924126856</v>
      </c>
      <c r="J1157" s="47">
        <v>1.1018106994024757</v>
      </c>
      <c r="K1157" s="48">
        <f>IF(I1157&lt;='CBSA Bike Groupings'!$B$2,'CBSA Bike Groupings'!$A$2,
IF(AND(I1157&lt;='CBSA Bike Groupings'!$B$3,I1157&gt;'CBSA Bike Groupings'!$B$2),'CBSA Bike Groupings'!$A$3,
IF(AND(I1157&lt;='CBSA Bike Groupings'!$B$4,I1157&gt;'CBSA Bike Groupings'!$B$3),'CBSA Bike Groupings'!$A$4,
IF(AND(I1157&lt;='CBSA Bike Groupings'!$B$5,I1157&gt;'CBSA Bike Groupings'!$B$4),'CBSA Bike Groupings'!$A$5,
IF(I1157&gt;'CBSA Bike Groupings'!$B$5,'CBSA Bike Groupings'!$A$6,"")))))</f>
        <v>3</v>
      </c>
      <c r="L1157" s="48">
        <f>IF(J1157&lt;='CBSA Walk Groupings'!$B$2,'CBSA Walk Groupings'!$A$2,
IF(AND(J1157&lt;='CBSA Walk Groupings'!$B$3,J1157&gt;'CBSA Walk Groupings'!$B$2),'CBSA Walk Groupings'!$A$3,
IF(AND(J1157&lt;='CBSA Walk Groupings'!$B$4,J1157&gt;'CBSA Walk Groupings'!$B$3),'CBSA Walk Groupings'!$A$4,
IF(AND(J1157&lt;='CBSA Walk Groupings'!$B$5,J1157&gt;'CBSA Walk Groupings'!$B$4),'CBSA Walk Groupings'!$A$5,
IF(J1157&gt;'CBSA Walk Groupings'!$B$5,'CBSA Walk Groupings'!$A$6,"")))))</f>
        <v>1</v>
      </c>
      <c r="M1157" s="72">
        <v>14</v>
      </c>
      <c r="N1157" s="72">
        <v>52</v>
      </c>
    </row>
    <row r="1158" spans="1:14" x14ac:dyDescent="0.25">
      <c r="A1158" t="str">
        <f t="shared" si="18"/>
        <v>METROPLAN Orlando_2014</v>
      </c>
      <c r="B1158" t="s">
        <v>369</v>
      </c>
      <c r="C1158" s="49" t="s">
        <v>136</v>
      </c>
      <c r="D1158">
        <v>2014</v>
      </c>
      <c r="E1158" s="45">
        <v>1921828.2115904794</v>
      </c>
      <c r="F1158" s="50">
        <v>899924.61203717813</v>
      </c>
      <c r="G1158" s="46">
        <v>4717.9842542077859</v>
      </c>
      <c r="H1158" s="46">
        <v>9738.8890035854056</v>
      </c>
      <c r="I1158" s="47">
        <v>0.52426438738324832</v>
      </c>
      <c r="J1158" s="47">
        <v>1.0821894271275989</v>
      </c>
      <c r="K1158" s="48">
        <f>IF(I1158&lt;='CBSA Bike Groupings'!$B$2,'CBSA Bike Groupings'!$A$2,
IF(AND(I1158&lt;='CBSA Bike Groupings'!$B$3,I1158&gt;'CBSA Bike Groupings'!$B$2),'CBSA Bike Groupings'!$A$3,
IF(AND(I1158&lt;='CBSA Bike Groupings'!$B$4,I1158&gt;'CBSA Bike Groupings'!$B$3),'CBSA Bike Groupings'!$A$4,
IF(AND(I1158&lt;='CBSA Bike Groupings'!$B$5,I1158&gt;'CBSA Bike Groupings'!$B$4),'CBSA Bike Groupings'!$A$5,
IF(I1158&gt;'CBSA Bike Groupings'!$B$5,'CBSA Bike Groupings'!$A$6,"")))))</f>
        <v>3</v>
      </c>
      <c r="L1158" s="48">
        <f>IF(J1158&lt;='CBSA Walk Groupings'!$B$2,'CBSA Walk Groupings'!$A$2,
IF(AND(J1158&lt;='CBSA Walk Groupings'!$B$3,J1158&gt;'CBSA Walk Groupings'!$B$2),'CBSA Walk Groupings'!$A$3,
IF(AND(J1158&lt;='CBSA Walk Groupings'!$B$4,J1158&gt;'CBSA Walk Groupings'!$B$3),'CBSA Walk Groupings'!$A$4,
IF(AND(J1158&lt;='CBSA Walk Groupings'!$B$5,J1158&gt;'CBSA Walk Groupings'!$B$4),'CBSA Walk Groupings'!$A$5,
IF(J1158&gt;'CBSA Walk Groupings'!$B$5,'CBSA Walk Groupings'!$A$6,"")))))</f>
        <v>1</v>
      </c>
      <c r="M1158" s="72">
        <v>14</v>
      </c>
      <c r="N1158" s="72">
        <v>56</v>
      </c>
    </row>
    <row r="1159" spans="1:14" x14ac:dyDescent="0.25">
      <c r="A1159" t="str">
        <f t="shared" si="18"/>
        <v>METROPLAN Orlando_2015</v>
      </c>
      <c r="B1159" t="s">
        <v>369</v>
      </c>
      <c r="C1159" s="49" t="s">
        <v>136</v>
      </c>
      <c r="D1159">
        <v>2015</v>
      </c>
      <c r="E1159" s="45">
        <v>1967254.6560965565</v>
      </c>
      <c r="F1159" s="50">
        <v>931216.93888147851</v>
      </c>
      <c r="G1159" s="46">
        <v>5225.0455701545052</v>
      </c>
      <c r="H1159" s="46">
        <v>9332.092412424181</v>
      </c>
      <c r="I1159" s="47">
        <v>0.56109863899496004</v>
      </c>
      <c r="J1159" s="47">
        <v>1.0021394610404453</v>
      </c>
      <c r="K1159" s="48">
        <f>IF(I1159&lt;='CBSA Bike Groupings'!$B$2,'CBSA Bike Groupings'!$A$2,
IF(AND(I1159&lt;='CBSA Bike Groupings'!$B$3,I1159&gt;'CBSA Bike Groupings'!$B$2),'CBSA Bike Groupings'!$A$3,
IF(AND(I1159&lt;='CBSA Bike Groupings'!$B$4,I1159&gt;'CBSA Bike Groupings'!$B$3),'CBSA Bike Groupings'!$A$4,
IF(AND(I1159&lt;='CBSA Bike Groupings'!$B$5,I1159&gt;'CBSA Bike Groupings'!$B$4),'CBSA Bike Groupings'!$A$5,
IF(I1159&gt;'CBSA Bike Groupings'!$B$5,'CBSA Bike Groupings'!$A$6,"")))))</f>
        <v>3</v>
      </c>
      <c r="L1159" s="48">
        <f>IF(J1159&lt;='CBSA Walk Groupings'!$B$2,'CBSA Walk Groupings'!$A$2,
IF(AND(J1159&lt;='CBSA Walk Groupings'!$B$3,J1159&gt;'CBSA Walk Groupings'!$B$2),'CBSA Walk Groupings'!$A$3,
IF(AND(J1159&lt;='CBSA Walk Groupings'!$B$4,J1159&gt;'CBSA Walk Groupings'!$B$3),'CBSA Walk Groupings'!$A$4,
IF(AND(J1159&lt;='CBSA Walk Groupings'!$B$5,J1159&gt;'CBSA Walk Groupings'!$B$4),'CBSA Walk Groupings'!$A$5,
IF(J1159&gt;'CBSA Walk Groupings'!$B$5,'CBSA Walk Groupings'!$A$6,"")))))</f>
        <v>1</v>
      </c>
      <c r="M1159" s="72">
        <v>15</v>
      </c>
      <c r="N1159" s="72">
        <v>59</v>
      </c>
    </row>
    <row r="1160" spans="1:14" x14ac:dyDescent="0.25">
      <c r="A1160" t="str">
        <f t="shared" si="18"/>
        <v>METROPLAN Orlando_2016</v>
      </c>
      <c r="B1160" t="s">
        <v>369</v>
      </c>
      <c r="C1160" s="49" t="s">
        <v>136</v>
      </c>
      <c r="D1160">
        <v>2016</v>
      </c>
      <c r="E1160" s="45">
        <v>2010917.5276794652</v>
      </c>
      <c r="F1160" s="50">
        <v>959746.70675836282</v>
      </c>
      <c r="G1160" s="46">
        <v>5085.0873740093539</v>
      </c>
      <c r="H1160" s="46">
        <v>9344.9074518145644</v>
      </c>
      <c r="I1160" s="47">
        <v>0.52983639727035148</v>
      </c>
      <c r="J1160" s="47">
        <v>0.97368476349118105</v>
      </c>
      <c r="K1160" s="48">
        <f>IF(I1160&lt;='CBSA Bike Groupings'!$B$2,'CBSA Bike Groupings'!$A$2,
IF(AND(I1160&lt;='CBSA Bike Groupings'!$B$3,I1160&gt;'CBSA Bike Groupings'!$B$2),'CBSA Bike Groupings'!$A$3,
IF(AND(I1160&lt;='CBSA Bike Groupings'!$B$4,I1160&gt;'CBSA Bike Groupings'!$B$3),'CBSA Bike Groupings'!$A$4,
IF(AND(I1160&lt;='CBSA Bike Groupings'!$B$5,I1160&gt;'CBSA Bike Groupings'!$B$4),'CBSA Bike Groupings'!$A$5,
IF(I1160&gt;'CBSA Bike Groupings'!$B$5,'CBSA Bike Groupings'!$A$6,"")))))</f>
        <v>3</v>
      </c>
      <c r="L1160" s="48">
        <f>IF(J1160&lt;='CBSA Walk Groupings'!$B$2,'CBSA Walk Groupings'!$A$2,
IF(AND(J1160&lt;='CBSA Walk Groupings'!$B$3,J1160&gt;'CBSA Walk Groupings'!$B$2),'CBSA Walk Groupings'!$A$3,
IF(AND(J1160&lt;='CBSA Walk Groupings'!$B$4,J1160&gt;'CBSA Walk Groupings'!$B$3),'CBSA Walk Groupings'!$A$4,
IF(AND(J1160&lt;='CBSA Walk Groupings'!$B$5,J1160&gt;'CBSA Walk Groupings'!$B$4),'CBSA Walk Groupings'!$A$5,
IF(J1160&gt;'CBSA Walk Groupings'!$B$5,'CBSA Walk Groupings'!$A$6,"")))))</f>
        <v>1</v>
      </c>
      <c r="M1160" s="72">
        <v>11</v>
      </c>
      <c r="N1160" s="72">
        <v>74</v>
      </c>
    </row>
    <row r="1161" spans="1:14" x14ac:dyDescent="0.25">
      <c r="A1161" t="str">
        <f t="shared" si="18"/>
        <v>METROPLAN Orlando_2017</v>
      </c>
      <c r="B1161" t="s">
        <v>369</v>
      </c>
      <c r="C1161" s="49" t="s">
        <v>136</v>
      </c>
      <c r="D1161">
        <v>2017</v>
      </c>
      <c r="E1161" s="45">
        <v>2064633</v>
      </c>
      <c r="F1161" s="50">
        <v>993517</v>
      </c>
      <c r="G1161" s="46">
        <v>4551</v>
      </c>
      <c r="H1161" s="46">
        <v>10031</v>
      </c>
      <c r="I1161" s="47">
        <f>(G1161/$F1161)*100</f>
        <v>0.4580696656423594</v>
      </c>
      <c r="J1161" s="47">
        <f>(H1161/$F1161)*100</f>
        <v>1.0096455319838513</v>
      </c>
      <c r="K1161" s="48">
        <f>IF(I1161&lt;='CBSA Bike Groupings'!$B$2,'CBSA Bike Groupings'!$A$2,
IF(AND(I1161&lt;='CBSA Bike Groupings'!$B$3,I1161&gt;'CBSA Bike Groupings'!$B$2),'CBSA Bike Groupings'!$A$3,
IF(AND(I1161&lt;='CBSA Bike Groupings'!$B$4,I1161&gt;'CBSA Bike Groupings'!$B$3),'CBSA Bike Groupings'!$A$4,
IF(AND(I1161&lt;='CBSA Bike Groupings'!$B$5,I1161&gt;'CBSA Bike Groupings'!$B$4),'CBSA Bike Groupings'!$A$5,
IF(I1161&gt;'CBSA Bike Groupings'!$B$5,'CBSA Bike Groupings'!$A$6,"")))))</f>
        <v>3</v>
      </c>
      <c r="L1161" s="48">
        <f>IF(J1161&lt;='CBSA Walk Groupings'!$B$2,'CBSA Walk Groupings'!$A$2,
IF(AND(J1161&lt;='CBSA Walk Groupings'!$B$3,J1161&gt;'CBSA Walk Groupings'!$B$2),'CBSA Walk Groupings'!$A$3,
IF(AND(J1161&lt;='CBSA Walk Groupings'!$B$4,J1161&gt;'CBSA Walk Groupings'!$B$3),'CBSA Walk Groupings'!$A$4,
IF(AND(J1161&lt;='CBSA Walk Groupings'!$B$5,J1161&gt;'CBSA Walk Groupings'!$B$4),'CBSA Walk Groupings'!$A$5,
IF(J1161&gt;'CBSA Walk Groupings'!$B$5,'CBSA Walk Groupings'!$A$6,"")))))</f>
        <v>1</v>
      </c>
      <c r="M1161" s="72">
        <v>12</v>
      </c>
      <c r="N1161" s="72">
        <v>88</v>
      </c>
    </row>
    <row r="1162" spans="1:14" x14ac:dyDescent="0.25">
      <c r="A1162" t="str">
        <f t="shared" si="18"/>
        <v>Metropolitan Area Planning Agency_2013</v>
      </c>
      <c r="B1162" t="s">
        <v>370</v>
      </c>
      <c r="C1162" s="49" t="s">
        <v>272</v>
      </c>
      <c r="D1162">
        <v>2013</v>
      </c>
      <c r="E1162" s="45">
        <v>764067.7373315735</v>
      </c>
      <c r="F1162" s="50">
        <v>390293.9080504314</v>
      </c>
      <c r="G1162" s="46">
        <v>791.83522203228699</v>
      </c>
      <c r="H1162" s="46">
        <v>7170.0324676803484</v>
      </c>
      <c r="I1162" s="47">
        <v>0.20288177850061928</v>
      </c>
      <c r="J1162" s="47">
        <v>1.8370854168581796</v>
      </c>
      <c r="K1162" s="48">
        <f>IF(I1162&lt;='CBSA Bike Groupings'!$B$2,'CBSA Bike Groupings'!$A$2,
IF(AND(I1162&lt;='CBSA Bike Groupings'!$B$3,I1162&gt;'CBSA Bike Groupings'!$B$2),'CBSA Bike Groupings'!$A$3,
IF(AND(I1162&lt;='CBSA Bike Groupings'!$B$4,I1162&gt;'CBSA Bike Groupings'!$B$3),'CBSA Bike Groupings'!$A$4,
IF(AND(I1162&lt;='CBSA Bike Groupings'!$B$5,I1162&gt;'CBSA Bike Groupings'!$B$4),'CBSA Bike Groupings'!$A$5,
IF(I1162&gt;'CBSA Bike Groupings'!$B$5,'CBSA Bike Groupings'!$A$6,"")))))</f>
        <v>1</v>
      </c>
      <c r="L1162" s="48">
        <f>IF(J1162&lt;='CBSA Walk Groupings'!$B$2,'CBSA Walk Groupings'!$A$2,
IF(AND(J1162&lt;='CBSA Walk Groupings'!$B$3,J1162&gt;'CBSA Walk Groupings'!$B$2),'CBSA Walk Groupings'!$A$3,
IF(AND(J1162&lt;='CBSA Walk Groupings'!$B$4,J1162&gt;'CBSA Walk Groupings'!$B$3),'CBSA Walk Groupings'!$A$4,
IF(AND(J1162&lt;='CBSA Walk Groupings'!$B$5,J1162&gt;'CBSA Walk Groupings'!$B$4),'CBSA Walk Groupings'!$A$5,
IF(J1162&gt;'CBSA Walk Groupings'!$B$5,'CBSA Walk Groupings'!$A$6,"")))))</f>
        <v>3</v>
      </c>
      <c r="M1162" s="72">
        <v>0</v>
      </c>
      <c r="N1162" s="72">
        <v>4</v>
      </c>
    </row>
    <row r="1163" spans="1:14" x14ac:dyDescent="0.25">
      <c r="A1163" t="str">
        <f t="shared" si="18"/>
        <v>Metropolitan Area Planning Agency_2014</v>
      </c>
      <c r="B1163" t="s">
        <v>370</v>
      </c>
      <c r="C1163" s="49" t="s">
        <v>272</v>
      </c>
      <c r="D1163">
        <v>2014</v>
      </c>
      <c r="E1163" s="45">
        <v>773847.72198845458</v>
      </c>
      <c r="F1163" s="50">
        <v>394884.89938312862</v>
      </c>
      <c r="G1163" s="46">
        <v>840.82660295875689</v>
      </c>
      <c r="H1163" s="46">
        <v>6824.2481162215772</v>
      </c>
      <c r="I1163" s="47">
        <v>0.2129295408034742</v>
      </c>
      <c r="J1163" s="47">
        <v>1.7281613267263727</v>
      </c>
      <c r="K1163" s="48">
        <f>IF(I1163&lt;='CBSA Bike Groupings'!$B$2,'CBSA Bike Groupings'!$A$2,
IF(AND(I1163&lt;='CBSA Bike Groupings'!$B$3,I1163&gt;'CBSA Bike Groupings'!$B$2),'CBSA Bike Groupings'!$A$3,
IF(AND(I1163&lt;='CBSA Bike Groupings'!$B$4,I1163&gt;'CBSA Bike Groupings'!$B$3),'CBSA Bike Groupings'!$A$4,
IF(AND(I1163&lt;='CBSA Bike Groupings'!$B$5,I1163&gt;'CBSA Bike Groupings'!$B$4),'CBSA Bike Groupings'!$A$5,
IF(I1163&gt;'CBSA Bike Groupings'!$B$5,'CBSA Bike Groupings'!$A$6,"")))))</f>
        <v>1</v>
      </c>
      <c r="L1163" s="48">
        <f>IF(J1163&lt;='CBSA Walk Groupings'!$B$2,'CBSA Walk Groupings'!$A$2,
IF(AND(J1163&lt;='CBSA Walk Groupings'!$B$3,J1163&gt;'CBSA Walk Groupings'!$B$2),'CBSA Walk Groupings'!$A$3,
IF(AND(J1163&lt;='CBSA Walk Groupings'!$B$4,J1163&gt;'CBSA Walk Groupings'!$B$3),'CBSA Walk Groupings'!$A$4,
IF(AND(J1163&lt;='CBSA Walk Groupings'!$B$5,J1163&gt;'CBSA Walk Groupings'!$B$4),'CBSA Walk Groupings'!$A$5,
IF(J1163&gt;'CBSA Walk Groupings'!$B$5,'CBSA Walk Groupings'!$A$6,"")))))</f>
        <v>2</v>
      </c>
      <c r="M1163" s="72">
        <v>1</v>
      </c>
      <c r="N1163" s="72">
        <v>4</v>
      </c>
    </row>
    <row r="1164" spans="1:14" x14ac:dyDescent="0.25">
      <c r="A1164" t="str">
        <f t="shared" si="18"/>
        <v>Metropolitan Area Planning Agency_2015</v>
      </c>
      <c r="B1164" t="s">
        <v>370</v>
      </c>
      <c r="C1164" s="49" t="s">
        <v>272</v>
      </c>
      <c r="D1164">
        <v>2015</v>
      </c>
      <c r="E1164" s="45">
        <v>783818.13819660631</v>
      </c>
      <c r="F1164" s="50">
        <v>400205.76467612479</v>
      </c>
      <c r="G1164" s="46">
        <v>904.91473655126231</v>
      </c>
      <c r="H1164" s="46">
        <v>7106.4730039575152</v>
      </c>
      <c r="I1164" s="47">
        <v>0.22611236929172776</v>
      </c>
      <c r="J1164" s="47">
        <v>1.7757048076777662</v>
      </c>
      <c r="K1164" s="48">
        <f>IF(I1164&lt;='CBSA Bike Groupings'!$B$2,'CBSA Bike Groupings'!$A$2,
IF(AND(I1164&lt;='CBSA Bike Groupings'!$B$3,I1164&gt;'CBSA Bike Groupings'!$B$2),'CBSA Bike Groupings'!$A$3,
IF(AND(I1164&lt;='CBSA Bike Groupings'!$B$4,I1164&gt;'CBSA Bike Groupings'!$B$3),'CBSA Bike Groupings'!$A$4,
IF(AND(I1164&lt;='CBSA Bike Groupings'!$B$5,I1164&gt;'CBSA Bike Groupings'!$B$4),'CBSA Bike Groupings'!$A$5,
IF(I1164&gt;'CBSA Bike Groupings'!$B$5,'CBSA Bike Groupings'!$A$6,"")))))</f>
        <v>1</v>
      </c>
      <c r="L1164" s="48">
        <f>IF(J1164&lt;='CBSA Walk Groupings'!$B$2,'CBSA Walk Groupings'!$A$2,
IF(AND(J1164&lt;='CBSA Walk Groupings'!$B$3,J1164&gt;'CBSA Walk Groupings'!$B$2),'CBSA Walk Groupings'!$A$3,
IF(AND(J1164&lt;='CBSA Walk Groupings'!$B$4,J1164&gt;'CBSA Walk Groupings'!$B$3),'CBSA Walk Groupings'!$A$4,
IF(AND(J1164&lt;='CBSA Walk Groupings'!$B$5,J1164&gt;'CBSA Walk Groupings'!$B$4),'CBSA Walk Groupings'!$A$5,
IF(J1164&gt;'CBSA Walk Groupings'!$B$5,'CBSA Walk Groupings'!$A$6,"")))))</f>
        <v>2</v>
      </c>
      <c r="M1164" s="72">
        <v>1</v>
      </c>
      <c r="N1164" s="72">
        <v>9</v>
      </c>
    </row>
    <row r="1165" spans="1:14" x14ac:dyDescent="0.25">
      <c r="A1165" t="str">
        <f t="shared" si="18"/>
        <v>Metropolitan Area Planning Agency_2016</v>
      </c>
      <c r="B1165" t="s">
        <v>370</v>
      </c>
      <c r="C1165" s="49" t="s">
        <v>272</v>
      </c>
      <c r="D1165">
        <v>2016</v>
      </c>
      <c r="E1165" s="45">
        <v>792598.54710226995</v>
      </c>
      <c r="F1165" s="50">
        <v>406581.33615531604</v>
      </c>
      <c r="G1165" s="46">
        <v>1014.9908630547894</v>
      </c>
      <c r="H1165" s="46">
        <v>6835.631304841776</v>
      </c>
      <c r="I1165" s="47">
        <v>0.24964029895043141</v>
      </c>
      <c r="J1165" s="47">
        <v>1.6812457181336362</v>
      </c>
      <c r="K1165" s="48">
        <f>IF(I1165&lt;='CBSA Bike Groupings'!$B$2,'CBSA Bike Groupings'!$A$2,
IF(AND(I1165&lt;='CBSA Bike Groupings'!$B$3,I1165&gt;'CBSA Bike Groupings'!$B$2),'CBSA Bike Groupings'!$A$3,
IF(AND(I1165&lt;='CBSA Bike Groupings'!$B$4,I1165&gt;'CBSA Bike Groupings'!$B$3),'CBSA Bike Groupings'!$A$4,
IF(AND(I1165&lt;='CBSA Bike Groupings'!$B$5,I1165&gt;'CBSA Bike Groupings'!$B$4),'CBSA Bike Groupings'!$A$5,
IF(I1165&gt;'CBSA Bike Groupings'!$B$5,'CBSA Bike Groupings'!$A$6,"")))))</f>
        <v>2</v>
      </c>
      <c r="L1165" s="48">
        <f>IF(J1165&lt;='CBSA Walk Groupings'!$B$2,'CBSA Walk Groupings'!$A$2,
IF(AND(J1165&lt;='CBSA Walk Groupings'!$B$3,J1165&gt;'CBSA Walk Groupings'!$B$2),'CBSA Walk Groupings'!$A$3,
IF(AND(J1165&lt;='CBSA Walk Groupings'!$B$4,J1165&gt;'CBSA Walk Groupings'!$B$3),'CBSA Walk Groupings'!$A$4,
IF(AND(J1165&lt;='CBSA Walk Groupings'!$B$5,J1165&gt;'CBSA Walk Groupings'!$B$4),'CBSA Walk Groupings'!$A$5,
IF(J1165&gt;'CBSA Walk Groupings'!$B$5,'CBSA Walk Groupings'!$A$6,"")))))</f>
        <v>2</v>
      </c>
      <c r="M1165" s="72">
        <v>0</v>
      </c>
      <c r="N1165" s="72">
        <v>9</v>
      </c>
    </row>
    <row r="1166" spans="1:14" x14ac:dyDescent="0.25">
      <c r="A1166" t="str">
        <f t="shared" si="18"/>
        <v>Metropolitan Area Planning Agency_2017</v>
      </c>
      <c r="B1166" t="s">
        <v>370</v>
      </c>
      <c r="C1166" s="49" t="s">
        <v>272</v>
      </c>
      <c r="D1166">
        <v>2017</v>
      </c>
      <c r="E1166" s="45">
        <v>801706</v>
      </c>
      <c r="F1166" s="50">
        <v>413007</v>
      </c>
      <c r="G1166" s="46">
        <v>954</v>
      </c>
      <c r="H1166" s="46">
        <v>7059</v>
      </c>
      <c r="I1166" s="47">
        <f>(G1166/$F1166)*100</f>
        <v>0.23098882101271889</v>
      </c>
      <c r="J1166" s="47">
        <f>(H1166/$F1166)*100</f>
        <v>1.7091719995060615</v>
      </c>
      <c r="K1166" s="48">
        <f>IF(I1166&lt;='CBSA Bike Groupings'!$B$2,'CBSA Bike Groupings'!$A$2,
IF(AND(I1166&lt;='CBSA Bike Groupings'!$B$3,I1166&gt;'CBSA Bike Groupings'!$B$2),'CBSA Bike Groupings'!$A$3,
IF(AND(I1166&lt;='CBSA Bike Groupings'!$B$4,I1166&gt;'CBSA Bike Groupings'!$B$3),'CBSA Bike Groupings'!$A$4,
IF(AND(I1166&lt;='CBSA Bike Groupings'!$B$5,I1166&gt;'CBSA Bike Groupings'!$B$4),'CBSA Bike Groupings'!$A$5,
IF(I1166&gt;'CBSA Bike Groupings'!$B$5,'CBSA Bike Groupings'!$A$6,"")))))</f>
        <v>1</v>
      </c>
      <c r="L1166" s="48">
        <f>IF(J1166&lt;='CBSA Walk Groupings'!$B$2,'CBSA Walk Groupings'!$A$2,
IF(AND(J1166&lt;='CBSA Walk Groupings'!$B$3,J1166&gt;'CBSA Walk Groupings'!$B$2),'CBSA Walk Groupings'!$A$3,
IF(AND(J1166&lt;='CBSA Walk Groupings'!$B$4,J1166&gt;'CBSA Walk Groupings'!$B$3),'CBSA Walk Groupings'!$A$4,
IF(AND(J1166&lt;='CBSA Walk Groupings'!$B$5,J1166&gt;'CBSA Walk Groupings'!$B$4),'CBSA Walk Groupings'!$A$5,
IF(J1166&gt;'CBSA Walk Groupings'!$B$5,'CBSA Walk Groupings'!$A$6,"")))))</f>
        <v>2</v>
      </c>
      <c r="M1166" s="72">
        <v>0</v>
      </c>
      <c r="N1166" s="72">
        <v>7</v>
      </c>
    </row>
    <row r="1167" spans="1:14" x14ac:dyDescent="0.25">
      <c r="A1167" t="str">
        <f t="shared" si="18"/>
        <v>Metropolitan Council_2013</v>
      </c>
      <c r="B1167" t="s">
        <v>371</v>
      </c>
      <c r="C1167" s="49" t="s">
        <v>234</v>
      </c>
      <c r="D1167">
        <v>2013</v>
      </c>
      <c r="E1167" s="45">
        <v>2927805.210190767</v>
      </c>
      <c r="F1167" s="50">
        <v>1512550.0652408416</v>
      </c>
      <c r="G1167" s="46">
        <v>13978.331768103741</v>
      </c>
      <c r="H1167" s="46">
        <v>34388.783056334942</v>
      </c>
      <c r="I1167" s="47">
        <v>0.92415663384193403</v>
      </c>
      <c r="J1167" s="47">
        <v>2.2735632919931978</v>
      </c>
      <c r="K1167" s="48">
        <f>IF(I1167&lt;='CBSA Bike Groupings'!$B$2,'CBSA Bike Groupings'!$A$2,
IF(AND(I1167&lt;='CBSA Bike Groupings'!$B$3,I1167&gt;'CBSA Bike Groupings'!$B$2),'CBSA Bike Groupings'!$A$3,
IF(AND(I1167&lt;='CBSA Bike Groupings'!$B$4,I1167&gt;'CBSA Bike Groupings'!$B$3),'CBSA Bike Groupings'!$A$4,
IF(AND(I1167&lt;='CBSA Bike Groupings'!$B$5,I1167&gt;'CBSA Bike Groupings'!$B$4),'CBSA Bike Groupings'!$A$5,
IF(I1167&gt;'CBSA Bike Groupings'!$B$5,'CBSA Bike Groupings'!$A$6,"")))))</f>
        <v>5</v>
      </c>
      <c r="L1167" s="48">
        <f>IF(J1167&lt;='CBSA Walk Groupings'!$B$2,'CBSA Walk Groupings'!$A$2,
IF(AND(J1167&lt;='CBSA Walk Groupings'!$B$3,J1167&gt;'CBSA Walk Groupings'!$B$2),'CBSA Walk Groupings'!$A$3,
IF(AND(J1167&lt;='CBSA Walk Groupings'!$B$4,J1167&gt;'CBSA Walk Groupings'!$B$3),'CBSA Walk Groupings'!$A$4,
IF(AND(J1167&lt;='CBSA Walk Groupings'!$B$5,J1167&gt;'CBSA Walk Groupings'!$B$4),'CBSA Walk Groupings'!$A$5,
IF(J1167&gt;'CBSA Walk Groupings'!$B$5,'CBSA Walk Groupings'!$A$6,"")))))</f>
        <v>3</v>
      </c>
      <c r="M1167" s="72">
        <v>3</v>
      </c>
      <c r="N1167" s="72">
        <v>17</v>
      </c>
    </row>
    <row r="1168" spans="1:14" x14ac:dyDescent="0.25">
      <c r="A1168" t="str">
        <f t="shared" si="18"/>
        <v>Metropolitan Council_2014</v>
      </c>
      <c r="B1168" t="s">
        <v>371</v>
      </c>
      <c r="C1168" s="49" t="s">
        <v>234</v>
      </c>
      <c r="D1168">
        <v>2014</v>
      </c>
      <c r="E1168" s="45">
        <v>2959603.5319835325</v>
      </c>
      <c r="F1168" s="50">
        <v>1539890.1642074627</v>
      </c>
      <c r="G1168" s="46">
        <v>14796.249577592655</v>
      </c>
      <c r="H1168" s="46">
        <v>35590.373286174203</v>
      </c>
      <c r="I1168" s="47">
        <v>0.96086395780103306</v>
      </c>
      <c r="J1168" s="47">
        <v>2.3112280416760469</v>
      </c>
      <c r="K1168" s="48">
        <f>IF(I1168&lt;='CBSA Bike Groupings'!$B$2,'CBSA Bike Groupings'!$A$2,
IF(AND(I1168&lt;='CBSA Bike Groupings'!$B$3,I1168&gt;'CBSA Bike Groupings'!$B$2),'CBSA Bike Groupings'!$A$3,
IF(AND(I1168&lt;='CBSA Bike Groupings'!$B$4,I1168&gt;'CBSA Bike Groupings'!$B$3),'CBSA Bike Groupings'!$A$4,
IF(AND(I1168&lt;='CBSA Bike Groupings'!$B$5,I1168&gt;'CBSA Bike Groupings'!$B$4),'CBSA Bike Groupings'!$A$5,
IF(I1168&gt;'CBSA Bike Groupings'!$B$5,'CBSA Bike Groupings'!$A$6,"")))))</f>
        <v>5</v>
      </c>
      <c r="L1168" s="48">
        <f>IF(J1168&lt;='CBSA Walk Groupings'!$B$2,'CBSA Walk Groupings'!$A$2,
IF(AND(J1168&lt;='CBSA Walk Groupings'!$B$3,J1168&gt;'CBSA Walk Groupings'!$B$2),'CBSA Walk Groupings'!$A$3,
IF(AND(J1168&lt;='CBSA Walk Groupings'!$B$4,J1168&gt;'CBSA Walk Groupings'!$B$3),'CBSA Walk Groupings'!$A$4,
IF(AND(J1168&lt;='CBSA Walk Groupings'!$B$5,J1168&gt;'CBSA Walk Groupings'!$B$4),'CBSA Walk Groupings'!$A$5,
IF(J1168&gt;'CBSA Walk Groupings'!$B$5,'CBSA Walk Groupings'!$A$6,"")))))</f>
        <v>3</v>
      </c>
      <c r="M1168" s="72">
        <v>2</v>
      </c>
      <c r="N1168" s="72">
        <v>10</v>
      </c>
    </row>
    <row r="1169" spans="1:14" x14ac:dyDescent="0.25">
      <c r="A1169" t="str">
        <f t="shared" si="18"/>
        <v>Metropolitan Council_2015</v>
      </c>
      <c r="B1169" t="s">
        <v>371</v>
      </c>
      <c r="C1169" s="49" t="s">
        <v>234</v>
      </c>
      <c r="D1169">
        <v>2015</v>
      </c>
      <c r="E1169" s="45">
        <v>2991362.6745945271</v>
      </c>
      <c r="F1169" s="50">
        <v>1572758.379011214</v>
      </c>
      <c r="G1169" s="46">
        <v>16608.483578452793</v>
      </c>
      <c r="H1169" s="46">
        <v>36272.761075110291</v>
      </c>
      <c r="I1169" s="47">
        <v>1.056009861406332</v>
      </c>
      <c r="J1169" s="47">
        <v>2.3063149151947173</v>
      </c>
      <c r="K1169" s="48">
        <f>IF(I1169&lt;='CBSA Bike Groupings'!$B$2,'CBSA Bike Groupings'!$A$2,
IF(AND(I1169&lt;='CBSA Bike Groupings'!$B$3,I1169&gt;'CBSA Bike Groupings'!$B$2),'CBSA Bike Groupings'!$A$3,
IF(AND(I1169&lt;='CBSA Bike Groupings'!$B$4,I1169&gt;'CBSA Bike Groupings'!$B$3),'CBSA Bike Groupings'!$A$4,
IF(AND(I1169&lt;='CBSA Bike Groupings'!$B$5,I1169&gt;'CBSA Bike Groupings'!$B$4),'CBSA Bike Groupings'!$A$5,
IF(I1169&gt;'CBSA Bike Groupings'!$B$5,'CBSA Bike Groupings'!$A$6,"")))))</f>
        <v>5</v>
      </c>
      <c r="L1169" s="48">
        <f>IF(J1169&lt;='CBSA Walk Groupings'!$B$2,'CBSA Walk Groupings'!$A$2,
IF(AND(J1169&lt;='CBSA Walk Groupings'!$B$3,J1169&gt;'CBSA Walk Groupings'!$B$2),'CBSA Walk Groupings'!$A$3,
IF(AND(J1169&lt;='CBSA Walk Groupings'!$B$4,J1169&gt;'CBSA Walk Groupings'!$B$3),'CBSA Walk Groupings'!$A$4,
IF(AND(J1169&lt;='CBSA Walk Groupings'!$B$5,J1169&gt;'CBSA Walk Groupings'!$B$4),'CBSA Walk Groupings'!$A$5,
IF(J1169&gt;'CBSA Walk Groupings'!$B$5,'CBSA Walk Groupings'!$A$6,"")))))</f>
        <v>3</v>
      </c>
      <c r="M1169" s="72">
        <v>4</v>
      </c>
      <c r="N1169" s="72">
        <v>19</v>
      </c>
    </row>
    <row r="1170" spans="1:14" x14ac:dyDescent="0.25">
      <c r="A1170" t="str">
        <f t="shared" si="18"/>
        <v>Metropolitan Council_2016</v>
      </c>
      <c r="B1170" t="s">
        <v>371</v>
      </c>
      <c r="C1170" s="49" t="s">
        <v>234</v>
      </c>
      <c r="D1170">
        <v>2016</v>
      </c>
      <c r="E1170" s="45">
        <v>3018255.0149578806</v>
      </c>
      <c r="F1170" s="50">
        <v>1600769.0664422305</v>
      </c>
      <c r="G1170" s="46">
        <v>16890.745502760386</v>
      </c>
      <c r="H1170" s="46">
        <v>37041.748084687155</v>
      </c>
      <c r="I1170" s="47">
        <v>1.0551644117099728</v>
      </c>
      <c r="J1170" s="47">
        <v>2.3139969943955649</v>
      </c>
      <c r="K1170" s="48">
        <f>IF(I1170&lt;='CBSA Bike Groupings'!$B$2,'CBSA Bike Groupings'!$A$2,
IF(AND(I1170&lt;='CBSA Bike Groupings'!$B$3,I1170&gt;'CBSA Bike Groupings'!$B$2),'CBSA Bike Groupings'!$A$3,
IF(AND(I1170&lt;='CBSA Bike Groupings'!$B$4,I1170&gt;'CBSA Bike Groupings'!$B$3),'CBSA Bike Groupings'!$A$4,
IF(AND(I1170&lt;='CBSA Bike Groupings'!$B$5,I1170&gt;'CBSA Bike Groupings'!$B$4),'CBSA Bike Groupings'!$A$5,
IF(I1170&gt;'CBSA Bike Groupings'!$B$5,'CBSA Bike Groupings'!$A$6,"")))))</f>
        <v>5</v>
      </c>
      <c r="L1170" s="48">
        <f>IF(J1170&lt;='CBSA Walk Groupings'!$B$2,'CBSA Walk Groupings'!$A$2,
IF(AND(J1170&lt;='CBSA Walk Groupings'!$B$3,J1170&gt;'CBSA Walk Groupings'!$B$2),'CBSA Walk Groupings'!$A$3,
IF(AND(J1170&lt;='CBSA Walk Groupings'!$B$4,J1170&gt;'CBSA Walk Groupings'!$B$3),'CBSA Walk Groupings'!$A$4,
IF(AND(J1170&lt;='CBSA Walk Groupings'!$B$5,J1170&gt;'CBSA Walk Groupings'!$B$4),'CBSA Walk Groupings'!$A$5,
IF(J1170&gt;'CBSA Walk Groupings'!$B$5,'CBSA Walk Groupings'!$A$6,"")))))</f>
        <v>3</v>
      </c>
      <c r="M1170" s="72">
        <v>1</v>
      </c>
      <c r="N1170" s="72">
        <v>32</v>
      </c>
    </row>
    <row r="1171" spans="1:14" x14ac:dyDescent="0.25">
      <c r="A1171" t="str">
        <f t="shared" si="18"/>
        <v>Metropolitan Council_2017</v>
      </c>
      <c r="B1171" t="s">
        <v>371</v>
      </c>
      <c r="C1171" s="49" t="s">
        <v>234</v>
      </c>
      <c r="D1171">
        <v>2017</v>
      </c>
      <c r="E1171" s="45">
        <v>3053013</v>
      </c>
      <c r="F1171" s="50">
        <v>1631880</v>
      </c>
      <c r="G1171" s="46">
        <v>16541</v>
      </c>
      <c r="H1171" s="46">
        <v>37358</v>
      </c>
      <c r="I1171" s="47">
        <f>(G1171/$F1171)*100</f>
        <v>1.0136161972694071</v>
      </c>
      <c r="J1171" s="47">
        <f>(H1171/$F1171)*100</f>
        <v>2.289261465303821</v>
      </c>
      <c r="K1171" s="48">
        <f>IF(I1171&lt;='CBSA Bike Groupings'!$B$2,'CBSA Bike Groupings'!$A$2,
IF(AND(I1171&lt;='CBSA Bike Groupings'!$B$3,I1171&gt;'CBSA Bike Groupings'!$B$2),'CBSA Bike Groupings'!$A$3,
IF(AND(I1171&lt;='CBSA Bike Groupings'!$B$4,I1171&gt;'CBSA Bike Groupings'!$B$3),'CBSA Bike Groupings'!$A$4,
IF(AND(I1171&lt;='CBSA Bike Groupings'!$B$5,I1171&gt;'CBSA Bike Groupings'!$B$4),'CBSA Bike Groupings'!$A$5,
IF(I1171&gt;'CBSA Bike Groupings'!$B$5,'CBSA Bike Groupings'!$A$6,"")))))</f>
        <v>5</v>
      </c>
      <c r="L1171" s="48">
        <f>IF(J1171&lt;='CBSA Walk Groupings'!$B$2,'CBSA Walk Groupings'!$A$2,
IF(AND(J1171&lt;='CBSA Walk Groupings'!$B$3,J1171&gt;'CBSA Walk Groupings'!$B$2),'CBSA Walk Groupings'!$A$3,
IF(AND(J1171&lt;='CBSA Walk Groupings'!$B$4,J1171&gt;'CBSA Walk Groupings'!$B$3),'CBSA Walk Groupings'!$A$4,
IF(AND(J1171&lt;='CBSA Walk Groupings'!$B$5,J1171&gt;'CBSA Walk Groupings'!$B$4),'CBSA Walk Groupings'!$A$5,
IF(J1171&gt;'CBSA Walk Groupings'!$B$5,'CBSA Walk Groupings'!$A$6,"")))))</f>
        <v>3</v>
      </c>
      <c r="M1171" s="72">
        <v>4</v>
      </c>
      <c r="N1171" s="72">
        <v>25</v>
      </c>
    </row>
    <row r="1172" spans="1:14" x14ac:dyDescent="0.25">
      <c r="A1172" t="str">
        <f t="shared" si="18"/>
        <v>Metropolitan Topeka Planning Organization_2013</v>
      </c>
      <c r="B1172" t="s">
        <v>372</v>
      </c>
      <c r="C1172" s="49" t="s">
        <v>252</v>
      </c>
      <c r="D1172">
        <v>2013</v>
      </c>
      <c r="E1172" s="45">
        <v>164453.03217593121</v>
      </c>
      <c r="F1172" s="50">
        <v>75691.883990569957</v>
      </c>
      <c r="G1172" s="46">
        <v>230.01236295637671</v>
      </c>
      <c r="H1172" s="46">
        <v>1462.1913848648746</v>
      </c>
      <c r="I1172" s="47">
        <v>0.30387982281565712</v>
      </c>
      <c r="J1172" s="47">
        <v>1.9317677243270115</v>
      </c>
      <c r="K1172" s="48">
        <f>IF(I1172&lt;='CBSA Bike Groupings'!$B$2,'CBSA Bike Groupings'!$A$2,
IF(AND(I1172&lt;='CBSA Bike Groupings'!$B$3,I1172&gt;'CBSA Bike Groupings'!$B$2),'CBSA Bike Groupings'!$A$3,
IF(AND(I1172&lt;='CBSA Bike Groupings'!$B$4,I1172&gt;'CBSA Bike Groupings'!$B$3),'CBSA Bike Groupings'!$A$4,
IF(AND(I1172&lt;='CBSA Bike Groupings'!$B$5,I1172&gt;'CBSA Bike Groupings'!$B$4),'CBSA Bike Groupings'!$A$5,
IF(I1172&gt;'CBSA Bike Groupings'!$B$5,'CBSA Bike Groupings'!$A$6,"")))))</f>
        <v>2</v>
      </c>
      <c r="L1172" s="48">
        <f>IF(J1172&lt;='CBSA Walk Groupings'!$B$2,'CBSA Walk Groupings'!$A$2,
IF(AND(J1172&lt;='CBSA Walk Groupings'!$B$3,J1172&gt;'CBSA Walk Groupings'!$B$2),'CBSA Walk Groupings'!$A$3,
IF(AND(J1172&lt;='CBSA Walk Groupings'!$B$4,J1172&gt;'CBSA Walk Groupings'!$B$3),'CBSA Walk Groupings'!$A$4,
IF(AND(J1172&lt;='CBSA Walk Groupings'!$B$5,J1172&gt;'CBSA Walk Groupings'!$B$4),'CBSA Walk Groupings'!$A$5,
IF(J1172&gt;'CBSA Walk Groupings'!$B$5,'CBSA Walk Groupings'!$A$6,"")))))</f>
        <v>3</v>
      </c>
      <c r="M1172" s="72">
        <v>1</v>
      </c>
      <c r="N1172" s="72">
        <v>3</v>
      </c>
    </row>
    <row r="1173" spans="1:14" x14ac:dyDescent="0.25">
      <c r="A1173" t="str">
        <f t="shared" si="18"/>
        <v>Metropolitan Topeka Planning Organization_2014</v>
      </c>
      <c r="B1173" t="s">
        <v>372</v>
      </c>
      <c r="C1173" s="49" t="s">
        <v>252</v>
      </c>
      <c r="D1173">
        <v>2014</v>
      </c>
      <c r="E1173" s="45">
        <v>164522.74141991508</v>
      </c>
      <c r="F1173" s="50">
        <v>75937.446950426252</v>
      </c>
      <c r="G1173" s="46">
        <v>232.65710028377927</v>
      </c>
      <c r="H1173" s="46">
        <v>1391.6687616827342</v>
      </c>
      <c r="I1173" s="47">
        <v>0.30637993457386486</v>
      </c>
      <c r="J1173" s="47">
        <v>1.8326515014275475</v>
      </c>
      <c r="K1173" s="48">
        <f>IF(I1173&lt;='CBSA Bike Groupings'!$B$2,'CBSA Bike Groupings'!$A$2,
IF(AND(I1173&lt;='CBSA Bike Groupings'!$B$3,I1173&gt;'CBSA Bike Groupings'!$B$2),'CBSA Bike Groupings'!$A$3,
IF(AND(I1173&lt;='CBSA Bike Groupings'!$B$4,I1173&gt;'CBSA Bike Groupings'!$B$3),'CBSA Bike Groupings'!$A$4,
IF(AND(I1173&lt;='CBSA Bike Groupings'!$B$5,I1173&gt;'CBSA Bike Groupings'!$B$4),'CBSA Bike Groupings'!$A$5,
IF(I1173&gt;'CBSA Bike Groupings'!$B$5,'CBSA Bike Groupings'!$A$6,"")))))</f>
        <v>2</v>
      </c>
      <c r="L1173" s="48">
        <f>IF(J1173&lt;='CBSA Walk Groupings'!$B$2,'CBSA Walk Groupings'!$A$2,
IF(AND(J1173&lt;='CBSA Walk Groupings'!$B$3,J1173&gt;'CBSA Walk Groupings'!$B$2),'CBSA Walk Groupings'!$A$3,
IF(AND(J1173&lt;='CBSA Walk Groupings'!$B$4,J1173&gt;'CBSA Walk Groupings'!$B$3),'CBSA Walk Groupings'!$A$4,
IF(AND(J1173&lt;='CBSA Walk Groupings'!$B$5,J1173&gt;'CBSA Walk Groupings'!$B$4),'CBSA Walk Groupings'!$A$5,
IF(J1173&gt;'CBSA Walk Groupings'!$B$5,'CBSA Walk Groupings'!$A$6,"")))))</f>
        <v>2</v>
      </c>
      <c r="M1173" s="72">
        <v>0</v>
      </c>
      <c r="N1173" s="72">
        <v>1</v>
      </c>
    </row>
    <row r="1174" spans="1:14" x14ac:dyDescent="0.25">
      <c r="A1174" t="str">
        <f t="shared" si="18"/>
        <v>Metropolitan Topeka Planning Organization_2015</v>
      </c>
      <c r="B1174" t="s">
        <v>372</v>
      </c>
      <c r="C1174" s="49" t="s">
        <v>252</v>
      </c>
      <c r="D1174">
        <v>2015</v>
      </c>
      <c r="E1174" s="45">
        <v>164664.21933357007</v>
      </c>
      <c r="F1174" s="50">
        <v>76038.833038337019</v>
      </c>
      <c r="G1174" s="46">
        <v>208.44429967160744</v>
      </c>
      <c r="H1174" s="46">
        <v>1240.4039798425988</v>
      </c>
      <c r="I1174" s="47">
        <v>0.27412874625063571</v>
      </c>
      <c r="J1174" s="47">
        <v>1.6312769808253316</v>
      </c>
      <c r="K1174" s="48">
        <f>IF(I1174&lt;='CBSA Bike Groupings'!$B$2,'CBSA Bike Groupings'!$A$2,
IF(AND(I1174&lt;='CBSA Bike Groupings'!$B$3,I1174&gt;'CBSA Bike Groupings'!$B$2),'CBSA Bike Groupings'!$A$3,
IF(AND(I1174&lt;='CBSA Bike Groupings'!$B$4,I1174&gt;'CBSA Bike Groupings'!$B$3),'CBSA Bike Groupings'!$A$4,
IF(AND(I1174&lt;='CBSA Bike Groupings'!$B$5,I1174&gt;'CBSA Bike Groupings'!$B$4),'CBSA Bike Groupings'!$A$5,
IF(I1174&gt;'CBSA Bike Groupings'!$B$5,'CBSA Bike Groupings'!$A$6,"")))))</f>
        <v>2</v>
      </c>
      <c r="L1174" s="48">
        <f>IF(J1174&lt;='CBSA Walk Groupings'!$B$2,'CBSA Walk Groupings'!$A$2,
IF(AND(J1174&lt;='CBSA Walk Groupings'!$B$3,J1174&gt;'CBSA Walk Groupings'!$B$2),'CBSA Walk Groupings'!$A$3,
IF(AND(J1174&lt;='CBSA Walk Groupings'!$B$4,J1174&gt;'CBSA Walk Groupings'!$B$3),'CBSA Walk Groupings'!$A$4,
IF(AND(J1174&lt;='CBSA Walk Groupings'!$B$5,J1174&gt;'CBSA Walk Groupings'!$B$4),'CBSA Walk Groupings'!$A$5,
IF(J1174&gt;'CBSA Walk Groupings'!$B$5,'CBSA Walk Groupings'!$A$6,"")))))</f>
        <v>2</v>
      </c>
      <c r="M1174" s="72">
        <v>0</v>
      </c>
      <c r="N1174" s="72">
        <v>0</v>
      </c>
    </row>
    <row r="1175" spans="1:14" x14ac:dyDescent="0.25">
      <c r="A1175" t="str">
        <f t="shared" si="18"/>
        <v>Metropolitan Topeka Planning Organization_2016</v>
      </c>
      <c r="B1175" t="s">
        <v>372</v>
      </c>
      <c r="C1175" s="49" t="s">
        <v>252</v>
      </c>
      <c r="D1175">
        <v>2016</v>
      </c>
      <c r="E1175" s="45">
        <v>164484.1799271724</v>
      </c>
      <c r="F1175" s="50">
        <v>76461.044246741236</v>
      </c>
      <c r="G1175" s="46">
        <v>172.35881876593947</v>
      </c>
      <c r="H1175" s="46">
        <v>1321.1228851894602</v>
      </c>
      <c r="I1175" s="47">
        <v>0.22542043528693423</v>
      </c>
      <c r="J1175" s="47">
        <v>1.7278378790200297</v>
      </c>
      <c r="K1175" s="48">
        <f>IF(I1175&lt;='CBSA Bike Groupings'!$B$2,'CBSA Bike Groupings'!$A$2,
IF(AND(I1175&lt;='CBSA Bike Groupings'!$B$3,I1175&gt;'CBSA Bike Groupings'!$B$2),'CBSA Bike Groupings'!$A$3,
IF(AND(I1175&lt;='CBSA Bike Groupings'!$B$4,I1175&gt;'CBSA Bike Groupings'!$B$3),'CBSA Bike Groupings'!$A$4,
IF(AND(I1175&lt;='CBSA Bike Groupings'!$B$5,I1175&gt;'CBSA Bike Groupings'!$B$4),'CBSA Bike Groupings'!$A$5,
IF(I1175&gt;'CBSA Bike Groupings'!$B$5,'CBSA Bike Groupings'!$A$6,"")))))</f>
        <v>1</v>
      </c>
      <c r="L1175" s="48">
        <f>IF(J1175&lt;='CBSA Walk Groupings'!$B$2,'CBSA Walk Groupings'!$A$2,
IF(AND(J1175&lt;='CBSA Walk Groupings'!$B$3,J1175&gt;'CBSA Walk Groupings'!$B$2),'CBSA Walk Groupings'!$A$3,
IF(AND(J1175&lt;='CBSA Walk Groupings'!$B$4,J1175&gt;'CBSA Walk Groupings'!$B$3),'CBSA Walk Groupings'!$A$4,
IF(AND(J1175&lt;='CBSA Walk Groupings'!$B$5,J1175&gt;'CBSA Walk Groupings'!$B$4),'CBSA Walk Groupings'!$A$5,
IF(J1175&gt;'CBSA Walk Groupings'!$B$5,'CBSA Walk Groupings'!$A$6,"")))))</f>
        <v>2</v>
      </c>
      <c r="M1175" s="72">
        <v>1</v>
      </c>
      <c r="N1175" s="72">
        <v>6</v>
      </c>
    </row>
    <row r="1176" spans="1:14" x14ac:dyDescent="0.25">
      <c r="A1176" t="str">
        <f t="shared" si="18"/>
        <v>Metropolitan Topeka Planning Organization_2017</v>
      </c>
      <c r="B1176" t="s">
        <v>372</v>
      </c>
      <c r="C1176" s="49" t="s">
        <v>252</v>
      </c>
      <c r="D1176">
        <v>2017</v>
      </c>
      <c r="E1176" s="45">
        <v>164252</v>
      </c>
      <c r="F1176" s="50">
        <v>76361</v>
      </c>
      <c r="G1176" s="46">
        <v>212</v>
      </c>
      <c r="H1176" s="46">
        <v>1495</v>
      </c>
      <c r="I1176" s="47">
        <f>(G1176/$F1176)*100</f>
        <v>0.27762863241707153</v>
      </c>
      <c r="J1176" s="47">
        <f>(H1176/$F1176)*100</f>
        <v>1.9578056861486886</v>
      </c>
      <c r="K1176" s="48">
        <f>IF(I1176&lt;='CBSA Bike Groupings'!$B$2,'CBSA Bike Groupings'!$A$2,
IF(AND(I1176&lt;='CBSA Bike Groupings'!$B$3,I1176&gt;'CBSA Bike Groupings'!$B$2),'CBSA Bike Groupings'!$A$3,
IF(AND(I1176&lt;='CBSA Bike Groupings'!$B$4,I1176&gt;'CBSA Bike Groupings'!$B$3),'CBSA Bike Groupings'!$A$4,
IF(AND(I1176&lt;='CBSA Bike Groupings'!$B$5,I1176&gt;'CBSA Bike Groupings'!$B$4),'CBSA Bike Groupings'!$A$5,
IF(I1176&gt;'CBSA Bike Groupings'!$B$5,'CBSA Bike Groupings'!$A$6,"")))))</f>
        <v>2</v>
      </c>
      <c r="L1176" s="48">
        <f>IF(J1176&lt;='CBSA Walk Groupings'!$B$2,'CBSA Walk Groupings'!$A$2,
IF(AND(J1176&lt;='CBSA Walk Groupings'!$B$3,J1176&gt;'CBSA Walk Groupings'!$B$2),'CBSA Walk Groupings'!$A$3,
IF(AND(J1176&lt;='CBSA Walk Groupings'!$B$4,J1176&gt;'CBSA Walk Groupings'!$B$3),'CBSA Walk Groupings'!$A$4,
IF(AND(J1176&lt;='CBSA Walk Groupings'!$B$5,J1176&gt;'CBSA Walk Groupings'!$B$4),'CBSA Walk Groupings'!$A$5,
IF(J1176&gt;'CBSA Walk Groupings'!$B$5,'CBSA Walk Groupings'!$A$6,"")))))</f>
        <v>3</v>
      </c>
      <c r="M1176" s="72">
        <v>0</v>
      </c>
      <c r="N1176" s="72">
        <v>2</v>
      </c>
    </row>
    <row r="1177" spans="1:14" x14ac:dyDescent="0.25">
      <c r="A1177" t="str">
        <f t="shared" si="18"/>
        <v>Metropolitan Transportation Commission_2013</v>
      </c>
      <c r="B1177" t="s">
        <v>373</v>
      </c>
      <c r="C1177" s="49" t="s">
        <v>121</v>
      </c>
      <c r="D1177">
        <v>2013</v>
      </c>
      <c r="E1177" s="45">
        <v>7234789.4281104505</v>
      </c>
      <c r="F1177" s="50">
        <v>3406450.4866749449</v>
      </c>
      <c r="G1177" s="46">
        <v>55291.302589767751</v>
      </c>
      <c r="H1177" s="46">
        <v>121936.30838975019</v>
      </c>
      <c r="I1177" s="47">
        <v>1.6231353664481969</v>
      </c>
      <c r="J1177" s="47">
        <v>3.5795708426331152</v>
      </c>
      <c r="K1177" s="48">
        <f>IF(I1177&lt;='CBSA Bike Groupings'!$B$2,'CBSA Bike Groupings'!$A$2,
IF(AND(I1177&lt;='CBSA Bike Groupings'!$B$3,I1177&gt;'CBSA Bike Groupings'!$B$2),'CBSA Bike Groupings'!$A$3,
IF(AND(I1177&lt;='CBSA Bike Groupings'!$B$4,I1177&gt;'CBSA Bike Groupings'!$B$3),'CBSA Bike Groupings'!$A$4,
IF(AND(I1177&lt;='CBSA Bike Groupings'!$B$5,I1177&gt;'CBSA Bike Groupings'!$B$4),'CBSA Bike Groupings'!$A$5,
IF(I1177&gt;'CBSA Bike Groupings'!$B$5,'CBSA Bike Groupings'!$A$6,"")))))</f>
        <v>5</v>
      </c>
      <c r="L1177" s="48">
        <f>IF(J1177&lt;='CBSA Walk Groupings'!$B$2,'CBSA Walk Groupings'!$A$2,
IF(AND(J1177&lt;='CBSA Walk Groupings'!$B$3,J1177&gt;'CBSA Walk Groupings'!$B$2),'CBSA Walk Groupings'!$A$3,
IF(AND(J1177&lt;='CBSA Walk Groupings'!$B$4,J1177&gt;'CBSA Walk Groupings'!$B$3),'CBSA Walk Groupings'!$A$4,
IF(AND(J1177&lt;='CBSA Walk Groupings'!$B$5,J1177&gt;'CBSA Walk Groupings'!$B$4),'CBSA Walk Groupings'!$A$5,
IF(J1177&gt;'CBSA Walk Groupings'!$B$5,'CBSA Walk Groupings'!$A$6,"")))))</f>
        <v>5</v>
      </c>
      <c r="M1177" s="72">
        <v>26</v>
      </c>
      <c r="N1177" s="72">
        <v>120</v>
      </c>
    </row>
    <row r="1178" spans="1:14" x14ac:dyDescent="0.25">
      <c r="A1178" t="str">
        <f t="shared" si="18"/>
        <v>Metropolitan Transportation Commission_2014</v>
      </c>
      <c r="B1178" t="s">
        <v>373</v>
      </c>
      <c r="C1178" s="49" t="s">
        <v>121</v>
      </c>
      <c r="D1178">
        <v>2014</v>
      </c>
      <c r="E1178" s="45">
        <v>7337328.1664972333</v>
      </c>
      <c r="F1178" s="50">
        <v>3470498.6095819762</v>
      </c>
      <c r="G1178" s="46">
        <v>59611.878435760431</v>
      </c>
      <c r="H1178" s="46">
        <v>124422.32396802964</v>
      </c>
      <c r="I1178" s="47">
        <v>1.7176747534539631</v>
      </c>
      <c r="J1178" s="47">
        <v>3.5851425966430912</v>
      </c>
      <c r="K1178" s="48">
        <f>IF(I1178&lt;='CBSA Bike Groupings'!$B$2,'CBSA Bike Groupings'!$A$2,
IF(AND(I1178&lt;='CBSA Bike Groupings'!$B$3,I1178&gt;'CBSA Bike Groupings'!$B$2),'CBSA Bike Groupings'!$A$3,
IF(AND(I1178&lt;='CBSA Bike Groupings'!$B$4,I1178&gt;'CBSA Bike Groupings'!$B$3),'CBSA Bike Groupings'!$A$4,
IF(AND(I1178&lt;='CBSA Bike Groupings'!$B$5,I1178&gt;'CBSA Bike Groupings'!$B$4),'CBSA Bike Groupings'!$A$5,
IF(I1178&gt;'CBSA Bike Groupings'!$B$5,'CBSA Bike Groupings'!$A$6,"")))))</f>
        <v>5</v>
      </c>
      <c r="L1178" s="48">
        <f>IF(J1178&lt;='CBSA Walk Groupings'!$B$2,'CBSA Walk Groupings'!$A$2,
IF(AND(J1178&lt;='CBSA Walk Groupings'!$B$3,J1178&gt;'CBSA Walk Groupings'!$B$2),'CBSA Walk Groupings'!$A$3,
IF(AND(J1178&lt;='CBSA Walk Groupings'!$B$4,J1178&gt;'CBSA Walk Groupings'!$B$3),'CBSA Walk Groupings'!$A$4,
IF(AND(J1178&lt;='CBSA Walk Groupings'!$B$5,J1178&gt;'CBSA Walk Groupings'!$B$4),'CBSA Walk Groupings'!$A$5,
IF(J1178&gt;'CBSA Walk Groupings'!$B$5,'CBSA Walk Groupings'!$A$6,"")))))</f>
        <v>5</v>
      </c>
      <c r="M1178" s="72">
        <v>20</v>
      </c>
      <c r="N1178" s="72">
        <v>108</v>
      </c>
    </row>
    <row r="1179" spans="1:14" x14ac:dyDescent="0.25">
      <c r="A1179" t="str">
        <f t="shared" si="18"/>
        <v>Metropolitan Transportation Commission_2015</v>
      </c>
      <c r="B1179" t="s">
        <v>373</v>
      </c>
      <c r="C1179" s="49" t="s">
        <v>121</v>
      </c>
      <c r="D1179">
        <v>2015</v>
      </c>
      <c r="E1179" s="45">
        <v>7434325.9519732194</v>
      </c>
      <c r="F1179" s="50">
        <v>3554448.2733119735</v>
      </c>
      <c r="G1179" s="46">
        <v>63714.943178219146</v>
      </c>
      <c r="H1179" s="46">
        <v>127649.33406344756</v>
      </c>
      <c r="I1179" s="47">
        <v>1.792541015622958</v>
      </c>
      <c r="J1179" s="47">
        <v>3.591255920697535</v>
      </c>
      <c r="K1179" s="48">
        <f>IF(I1179&lt;='CBSA Bike Groupings'!$B$2,'CBSA Bike Groupings'!$A$2,
IF(AND(I1179&lt;='CBSA Bike Groupings'!$B$3,I1179&gt;'CBSA Bike Groupings'!$B$2),'CBSA Bike Groupings'!$A$3,
IF(AND(I1179&lt;='CBSA Bike Groupings'!$B$4,I1179&gt;'CBSA Bike Groupings'!$B$3),'CBSA Bike Groupings'!$A$4,
IF(AND(I1179&lt;='CBSA Bike Groupings'!$B$5,I1179&gt;'CBSA Bike Groupings'!$B$4),'CBSA Bike Groupings'!$A$5,
IF(I1179&gt;'CBSA Bike Groupings'!$B$5,'CBSA Bike Groupings'!$A$6,"")))))</f>
        <v>5</v>
      </c>
      <c r="L1179" s="48">
        <f>IF(J1179&lt;='CBSA Walk Groupings'!$B$2,'CBSA Walk Groupings'!$A$2,
IF(AND(J1179&lt;='CBSA Walk Groupings'!$B$3,J1179&gt;'CBSA Walk Groupings'!$B$2),'CBSA Walk Groupings'!$A$3,
IF(AND(J1179&lt;='CBSA Walk Groupings'!$B$4,J1179&gt;'CBSA Walk Groupings'!$B$3),'CBSA Walk Groupings'!$A$4,
IF(AND(J1179&lt;='CBSA Walk Groupings'!$B$5,J1179&gt;'CBSA Walk Groupings'!$B$4),'CBSA Walk Groupings'!$A$5,
IF(J1179&gt;'CBSA Walk Groupings'!$B$5,'CBSA Walk Groupings'!$A$6,"")))))</f>
        <v>5</v>
      </c>
      <c r="M1179" s="72">
        <v>29</v>
      </c>
      <c r="N1179" s="72">
        <v>140</v>
      </c>
    </row>
    <row r="1180" spans="1:14" x14ac:dyDescent="0.25">
      <c r="A1180" t="str">
        <f t="shared" si="18"/>
        <v>Metropolitan Transportation Commission_2016</v>
      </c>
      <c r="B1180" t="s">
        <v>373</v>
      </c>
      <c r="C1180" s="49" t="s">
        <v>121</v>
      </c>
      <c r="D1180">
        <v>2016</v>
      </c>
      <c r="E1180" s="45">
        <v>7507097.0680732392</v>
      </c>
      <c r="F1180" s="50">
        <v>3633417.8883053437</v>
      </c>
      <c r="G1180" s="46">
        <v>65437.488237188722</v>
      </c>
      <c r="H1180" s="46">
        <v>131099.2634178616</v>
      </c>
      <c r="I1180" s="47">
        <v>1.8009898736891314</v>
      </c>
      <c r="J1180" s="47">
        <v>3.6081526388644329</v>
      </c>
      <c r="K1180" s="48">
        <f>IF(I1180&lt;='CBSA Bike Groupings'!$B$2,'CBSA Bike Groupings'!$A$2,
IF(AND(I1180&lt;='CBSA Bike Groupings'!$B$3,I1180&gt;'CBSA Bike Groupings'!$B$2),'CBSA Bike Groupings'!$A$3,
IF(AND(I1180&lt;='CBSA Bike Groupings'!$B$4,I1180&gt;'CBSA Bike Groupings'!$B$3),'CBSA Bike Groupings'!$A$4,
IF(AND(I1180&lt;='CBSA Bike Groupings'!$B$5,I1180&gt;'CBSA Bike Groupings'!$B$4),'CBSA Bike Groupings'!$A$5,
IF(I1180&gt;'CBSA Bike Groupings'!$B$5,'CBSA Bike Groupings'!$A$6,"")))))</f>
        <v>5</v>
      </c>
      <c r="L1180" s="48">
        <f>IF(J1180&lt;='CBSA Walk Groupings'!$B$2,'CBSA Walk Groupings'!$A$2,
IF(AND(J1180&lt;='CBSA Walk Groupings'!$B$3,J1180&gt;'CBSA Walk Groupings'!$B$2),'CBSA Walk Groupings'!$A$3,
IF(AND(J1180&lt;='CBSA Walk Groupings'!$B$4,J1180&gt;'CBSA Walk Groupings'!$B$3),'CBSA Walk Groupings'!$A$4,
IF(AND(J1180&lt;='CBSA Walk Groupings'!$B$5,J1180&gt;'CBSA Walk Groupings'!$B$4),'CBSA Walk Groupings'!$A$5,
IF(J1180&gt;'CBSA Walk Groupings'!$B$5,'CBSA Walk Groupings'!$A$6,"")))))</f>
        <v>5</v>
      </c>
      <c r="M1180" s="72">
        <v>21</v>
      </c>
      <c r="N1180" s="72">
        <v>128</v>
      </c>
    </row>
    <row r="1181" spans="1:14" x14ac:dyDescent="0.25">
      <c r="A1181" t="str">
        <f t="shared" si="18"/>
        <v>Metropolitan Transportation Commission_2017</v>
      </c>
      <c r="B1181" t="s">
        <v>373</v>
      </c>
      <c r="C1181" s="49" t="s">
        <v>121</v>
      </c>
      <c r="D1181">
        <v>2017</v>
      </c>
      <c r="E1181" s="45">
        <v>7605288</v>
      </c>
      <c r="F1181" s="50">
        <v>3723893</v>
      </c>
      <c r="G1181" s="46">
        <v>65311</v>
      </c>
      <c r="H1181" s="46">
        <v>138872</v>
      </c>
      <c r="I1181" s="47">
        <f>(G1181/$F1181)*100</f>
        <v>1.7538366435340649</v>
      </c>
      <c r="J1181" s="47">
        <f>(H1181/$F1181)*100</f>
        <v>3.7292156353579435</v>
      </c>
      <c r="K1181" s="48">
        <f>IF(I1181&lt;='CBSA Bike Groupings'!$B$2,'CBSA Bike Groupings'!$A$2,
IF(AND(I1181&lt;='CBSA Bike Groupings'!$B$3,I1181&gt;'CBSA Bike Groupings'!$B$2),'CBSA Bike Groupings'!$A$3,
IF(AND(I1181&lt;='CBSA Bike Groupings'!$B$4,I1181&gt;'CBSA Bike Groupings'!$B$3),'CBSA Bike Groupings'!$A$4,
IF(AND(I1181&lt;='CBSA Bike Groupings'!$B$5,I1181&gt;'CBSA Bike Groupings'!$B$4),'CBSA Bike Groupings'!$A$5,
IF(I1181&gt;'CBSA Bike Groupings'!$B$5,'CBSA Bike Groupings'!$A$6,"")))))</f>
        <v>5</v>
      </c>
      <c r="L1181" s="48">
        <f>IF(J1181&lt;='CBSA Walk Groupings'!$B$2,'CBSA Walk Groupings'!$A$2,
IF(AND(J1181&lt;='CBSA Walk Groupings'!$B$3,J1181&gt;'CBSA Walk Groupings'!$B$2),'CBSA Walk Groupings'!$A$3,
IF(AND(J1181&lt;='CBSA Walk Groupings'!$B$4,J1181&gt;'CBSA Walk Groupings'!$B$3),'CBSA Walk Groupings'!$A$4,
IF(AND(J1181&lt;='CBSA Walk Groupings'!$B$5,J1181&gt;'CBSA Walk Groupings'!$B$4),'CBSA Walk Groupings'!$A$5,
IF(J1181&gt;'CBSA Walk Groupings'!$B$5,'CBSA Walk Groupings'!$A$6,"")))))</f>
        <v>5</v>
      </c>
      <c r="M1181" s="72">
        <v>17</v>
      </c>
      <c r="N1181" s="72">
        <v>124</v>
      </c>
    </row>
    <row r="1182" spans="1:14" x14ac:dyDescent="0.25">
      <c r="A1182" t="str">
        <f t="shared" si="18"/>
        <v>Miami Valley Regional Planning Commission_2013</v>
      </c>
      <c r="B1182" t="s">
        <v>374</v>
      </c>
      <c r="C1182" s="49" t="s">
        <v>99</v>
      </c>
      <c r="D1182">
        <v>2013</v>
      </c>
      <c r="E1182" s="45">
        <v>842625.81161803938</v>
      </c>
      <c r="F1182" s="50">
        <v>373009.87303212436</v>
      </c>
      <c r="G1182" s="46">
        <v>1146.2688565280923</v>
      </c>
      <c r="H1182" s="46">
        <v>9452.4784831724646</v>
      </c>
      <c r="I1182" s="47">
        <v>0.3073025513266705</v>
      </c>
      <c r="J1182" s="47">
        <v>2.5341094610539701</v>
      </c>
      <c r="K1182" s="48">
        <f>IF(I1182&lt;='CBSA Bike Groupings'!$B$2,'CBSA Bike Groupings'!$A$2,
IF(AND(I1182&lt;='CBSA Bike Groupings'!$B$3,I1182&gt;'CBSA Bike Groupings'!$B$2),'CBSA Bike Groupings'!$A$3,
IF(AND(I1182&lt;='CBSA Bike Groupings'!$B$4,I1182&gt;'CBSA Bike Groupings'!$B$3),'CBSA Bike Groupings'!$A$4,
IF(AND(I1182&lt;='CBSA Bike Groupings'!$B$5,I1182&gt;'CBSA Bike Groupings'!$B$4),'CBSA Bike Groupings'!$A$5,
IF(I1182&gt;'CBSA Bike Groupings'!$B$5,'CBSA Bike Groupings'!$A$6,"")))))</f>
        <v>2</v>
      </c>
      <c r="L1182" s="48">
        <f>IF(J1182&lt;='CBSA Walk Groupings'!$B$2,'CBSA Walk Groupings'!$A$2,
IF(AND(J1182&lt;='CBSA Walk Groupings'!$B$3,J1182&gt;'CBSA Walk Groupings'!$B$2),'CBSA Walk Groupings'!$A$3,
IF(AND(J1182&lt;='CBSA Walk Groupings'!$B$4,J1182&gt;'CBSA Walk Groupings'!$B$3),'CBSA Walk Groupings'!$A$4,
IF(AND(J1182&lt;='CBSA Walk Groupings'!$B$5,J1182&gt;'CBSA Walk Groupings'!$B$4),'CBSA Walk Groupings'!$A$5,
IF(J1182&gt;'CBSA Walk Groupings'!$B$5,'CBSA Walk Groupings'!$A$6,"")))))</f>
        <v>4</v>
      </c>
      <c r="M1182" s="72">
        <v>2</v>
      </c>
      <c r="N1182" s="72">
        <v>8</v>
      </c>
    </row>
    <row r="1183" spans="1:14" x14ac:dyDescent="0.25">
      <c r="A1183" t="str">
        <f t="shared" si="18"/>
        <v>Miami Valley Regional Planning Commission_2014</v>
      </c>
      <c r="B1183" t="s">
        <v>374</v>
      </c>
      <c r="C1183" s="49" t="s">
        <v>99</v>
      </c>
      <c r="D1183">
        <v>2014</v>
      </c>
      <c r="E1183" s="45">
        <v>842454.7608612685</v>
      </c>
      <c r="F1183" s="50">
        <v>372808.32854956301</v>
      </c>
      <c r="G1183" s="46">
        <v>1114.38861053595</v>
      </c>
      <c r="H1183" s="46">
        <v>9036.6812294291231</v>
      </c>
      <c r="I1183" s="47">
        <v>0.29891730554184698</v>
      </c>
      <c r="J1183" s="47">
        <v>2.4239483234151358</v>
      </c>
      <c r="K1183" s="48">
        <f>IF(I1183&lt;='CBSA Bike Groupings'!$B$2,'CBSA Bike Groupings'!$A$2,
IF(AND(I1183&lt;='CBSA Bike Groupings'!$B$3,I1183&gt;'CBSA Bike Groupings'!$B$2),'CBSA Bike Groupings'!$A$3,
IF(AND(I1183&lt;='CBSA Bike Groupings'!$B$4,I1183&gt;'CBSA Bike Groupings'!$B$3),'CBSA Bike Groupings'!$A$4,
IF(AND(I1183&lt;='CBSA Bike Groupings'!$B$5,I1183&gt;'CBSA Bike Groupings'!$B$4),'CBSA Bike Groupings'!$A$5,
IF(I1183&gt;'CBSA Bike Groupings'!$B$5,'CBSA Bike Groupings'!$A$6,"")))))</f>
        <v>2</v>
      </c>
      <c r="L1183" s="48">
        <f>IF(J1183&lt;='CBSA Walk Groupings'!$B$2,'CBSA Walk Groupings'!$A$2,
IF(AND(J1183&lt;='CBSA Walk Groupings'!$B$3,J1183&gt;'CBSA Walk Groupings'!$B$2),'CBSA Walk Groupings'!$A$3,
IF(AND(J1183&lt;='CBSA Walk Groupings'!$B$4,J1183&gt;'CBSA Walk Groupings'!$B$3),'CBSA Walk Groupings'!$A$4,
IF(AND(J1183&lt;='CBSA Walk Groupings'!$B$5,J1183&gt;'CBSA Walk Groupings'!$B$4),'CBSA Walk Groupings'!$A$5,
IF(J1183&gt;'CBSA Walk Groupings'!$B$5,'CBSA Walk Groupings'!$A$6,"")))))</f>
        <v>4</v>
      </c>
      <c r="M1183" s="72">
        <v>1</v>
      </c>
      <c r="N1183" s="72">
        <v>8</v>
      </c>
    </row>
    <row r="1184" spans="1:14" x14ac:dyDescent="0.25">
      <c r="A1184" t="str">
        <f t="shared" si="18"/>
        <v>Miami Valley Regional Planning Commission_2015</v>
      </c>
      <c r="B1184" t="s">
        <v>374</v>
      </c>
      <c r="C1184" s="49" t="s">
        <v>99</v>
      </c>
      <c r="D1184">
        <v>2015</v>
      </c>
      <c r="E1184" s="45">
        <v>843043.37231425312</v>
      </c>
      <c r="F1184" s="50">
        <v>378077.50723443402</v>
      </c>
      <c r="G1184" s="46">
        <v>921.51983589759004</v>
      </c>
      <c r="H1184" s="46">
        <v>8883.6495555963993</v>
      </c>
      <c r="I1184" s="47">
        <v>0.24373833890260613</v>
      </c>
      <c r="J1184" s="47">
        <v>2.3496900465141732</v>
      </c>
      <c r="K1184" s="48">
        <f>IF(I1184&lt;='CBSA Bike Groupings'!$B$2,'CBSA Bike Groupings'!$A$2,
IF(AND(I1184&lt;='CBSA Bike Groupings'!$B$3,I1184&gt;'CBSA Bike Groupings'!$B$2),'CBSA Bike Groupings'!$A$3,
IF(AND(I1184&lt;='CBSA Bike Groupings'!$B$4,I1184&gt;'CBSA Bike Groupings'!$B$3),'CBSA Bike Groupings'!$A$4,
IF(AND(I1184&lt;='CBSA Bike Groupings'!$B$5,I1184&gt;'CBSA Bike Groupings'!$B$4),'CBSA Bike Groupings'!$A$5,
IF(I1184&gt;'CBSA Bike Groupings'!$B$5,'CBSA Bike Groupings'!$A$6,"")))))</f>
        <v>2</v>
      </c>
      <c r="L1184" s="48">
        <f>IF(J1184&lt;='CBSA Walk Groupings'!$B$2,'CBSA Walk Groupings'!$A$2,
IF(AND(J1184&lt;='CBSA Walk Groupings'!$B$3,J1184&gt;'CBSA Walk Groupings'!$B$2),'CBSA Walk Groupings'!$A$3,
IF(AND(J1184&lt;='CBSA Walk Groupings'!$B$4,J1184&gt;'CBSA Walk Groupings'!$B$3),'CBSA Walk Groupings'!$A$4,
IF(AND(J1184&lt;='CBSA Walk Groupings'!$B$5,J1184&gt;'CBSA Walk Groupings'!$B$4),'CBSA Walk Groupings'!$A$5,
IF(J1184&gt;'CBSA Walk Groupings'!$B$5,'CBSA Walk Groupings'!$A$6,"")))))</f>
        <v>4</v>
      </c>
      <c r="M1184" s="72">
        <v>4</v>
      </c>
      <c r="N1184" s="72">
        <v>8</v>
      </c>
    </row>
    <row r="1185" spans="1:14" x14ac:dyDescent="0.25">
      <c r="A1185" t="str">
        <f t="shared" si="18"/>
        <v>Miami Valley Regional Planning Commission_2016</v>
      </c>
      <c r="B1185" t="s">
        <v>374</v>
      </c>
      <c r="C1185" s="49" t="s">
        <v>99</v>
      </c>
      <c r="D1185">
        <v>2016</v>
      </c>
      <c r="E1185" s="45">
        <v>842780.25371866429</v>
      </c>
      <c r="F1185" s="50">
        <v>380633.66755865456</v>
      </c>
      <c r="G1185" s="46">
        <v>847.94633609819061</v>
      </c>
      <c r="H1185" s="46">
        <v>9477.2873889860257</v>
      </c>
      <c r="I1185" s="47">
        <v>0.2227722895709231</v>
      </c>
      <c r="J1185" s="47">
        <v>2.4898710221227613</v>
      </c>
      <c r="K1185" s="48">
        <f>IF(I1185&lt;='CBSA Bike Groupings'!$B$2,'CBSA Bike Groupings'!$A$2,
IF(AND(I1185&lt;='CBSA Bike Groupings'!$B$3,I1185&gt;'CBSA Bike Groupings'!$B$2),'CBSA Bike Groupings'!$A$3,
IF(AND(I1185&lt;='CBSA Bike Groupings'!$B$4,I1185&gt;'CBSA Bike Groupings'!$B$3),'CBSA Bike Groupings'!$A$4,
IF(AND(I1185&lt;='CBSA Bike Groupings'!$B$5,I1185&gt;'CBSA Bike Groupings'!$B$4),'CBSA Bike Groupings'!$A$5,
IF(I1185&gt;'CBSA Bike Groupings'!$B$5,'CBSA Bike Groupings'!$A$6,"")))))</f>
        <v>1</v>
      </c>
      <c r="L1185" s="48">
        <f>IF(J1185&lt;='CBSA Walk Groupings'!$B$2,'CBSA Walk Groupings'!$A$2,
IF(AND(J1185&lt;='CBSA Walk Groupings'!$B$3,J1185&gt;'CBSA Walk Groupings'!$B$2),'CBSA Walk Groupings'!$A$3,
IF(AND(J1185&lt;='CBSA Walk Groupings'!$B$4,J1185&gt;'CBSA Walk Groupings'!$B$3),'CBSA Walk Groupings'!$A$4,
IF(AND(J1185&lt;='CBSA Walk Groupings'!$B$5,J1185&gt;'CBSA Walk Groupings'!$B$4),'CBSA Walk Groupings'!$A$5,
IF(J1185&gt;'CBSA Walk Groupings'!$B$5,'CBSA Walk Groupings'!$A$6,"")))))</f>
        <v>4</v>
      </c>
      <c r="M1185" s="72">
        <v>2</v>
      </c>
      <c r="N1185" s="72">
        <v>13</v>
      </c>
    </row>
    <row r="1186" spans="1:14" x14ac:dyDescent="0.25">
      <c r="A1186" t="str">
        <f t="shared" si="18"/>
        <v>Miami Valley Regional Planning Commission_2017</v>
      </c>
      <c r="B1186" t="s">
        <v>374</v>
      </c>
      <c r="C1186" s="49" t="s">
        <v>99</v>
      </c>
      <c r="D1186">
        <v>2017</v>
      </c>
      <c r="E1186" s="45">
        <v>842888</v>
      </c>
      <c r="F1186" s="50">
        <v>384204</v>
      </c>
      <c r="G1186" s="46">
        <v>804</v>
      </c>
      <c r="H1186" s="46">
        <v>9467</v>
      </c>
      <c r="I1186" s="47">
        <f>(G1186/$F1186)*100</f>
        <v>0.20926382859106099</v>
      </c>
      <c r="J1186" s="47">
        <f>(H1186/$F1186)*100</f>
        <v>2.4640555538203666</v>
      </c>
      <c r="K1186" s="48">
        <f>IF(I1186&lt;='CBSA Bike Groupings'!$B$2,'CBSA Bike Groupings'!$A$2,
IF(AND(I1186&lt;='CBSA Bike Groupings'!$B$3,I1186&gt;'CBSA Bike Groupings'!$B$2),'CBSA Bike Groupings'!$A$3,
IF(AND(I1186&lt;='CBSA Bike Groupings'!$B$4,I1186&gt;'CBSA Bike Groupings'!$B$3),'CBSA Bike Groupings'!$A$4,
IF(AND(I1186&lt;='CBSA Bike Groupings'!$B$5,I1186&gt;'CBSA Bike Groupings'!$B$4),'CBSA Bike Groupings'!$A$5,
IF(I1186&gt;'CBSA Bike Groupings'!$B$5,'CBSA Bike Groupings'!$A$6,"")))))</f>
        <v>1</v>
      </c>
      <c r="L1186" s="48">
        <f>IF(J1186&lt;='CBSA Walk Groupings'!$B$2,'CBSA Walk Groupings'!$A$2,
IF(AND(J1186&lt;='CBSA Walk Groupings'!$B$3,J1186&gt;'CBSA Walk Groupings'!$B$2),'CBSA Walk Groupings'!$A$3,
IF(AND(J1186&lt;='CBSA Walk Groupings'!$B$4,J1186&gt;'CBSA Walk Groupings'!$B$3),'CBSA Walk Groupings'!$A$4,
IF(AND(J1186&lt;='CBSA Walk Groupings'!$B$5,J1186&gt;'CBSA Walk Groupings'!$B$4),'CBSA Walk Groupings'!$A$5,
IF(J1186&gt;'CBSA Walk Groupings'!$B$5,'CBSA Walk Groupings'!$A$6,"")))))</f>
        <v>4</v>
      </c>
      <c r="M1186" s="72">
        <v>1</v>
      </c>
      <c r="N1186" s="72">
        <v>17</v>
      </c>
    </row>
    <row r="1187" spans="1:14" x14ac:dyDescent="0.25">
      <c r="A1187" t="str">
        <f t="shared" si="18"/>
        <v>Miami-Dade MPO_2013</v>
      </c>
      <c r="B1187" t="s">
        <v>375</v>
      </c>
      <c r="C1187" s="49" t="s">
        <v>136</v>
      </c>
      <c r="D1187">
        <v>2013</v>
      </c>
      <c r="E1187" s="45">
        <v>2498401.0465917564</v>
      </c>
      <c r="F1187" s="50">
        <v>1098663.9422703264</v>
      </c>
      <c r="G1187" s="46">
        <v>6293.1807913919265</v>
      </c>
      <c r="H1187" s="46">
        <v>24273.137049159282</v>
      </c>
      <c r="I1187" s="47">
        <v>0.5728030700987079</v>
      </c>
      <c r="J1187" s="47">
        <v>2.2093322730698004</v>
      </c>
      <c r="K1187" s="48">
        <f>IF(I1187&lt;='CBSA Bike Groupings'!$B$2,'CBSA Bike Groupings'!$A$2,
IF(AND(I1187&lt;='CBSA Bike Groupings'!$B$3,I1187&gt;'CBSA Bike Groupings'!$B$2),'CBSA Bike Groupings'!$A$3,
IF(AND(I1187&lt;='CBSA Bike Groupings'!$B$4,I1187&gt;'CBSA Bike Groupings'!$B$3),'CBSA Bike Groupings'!$A$4,
IF(AND(I1187&lt;='CBSA Bike Groupings'!$B$5,I1187&gt;'CBSA Bike Groupings'!$B$4),'CBSA Bike Groupings'!$A$5,
IF(I1187&gt;'CBSA Bike Groupings'!$B$5,'CBSA Bike Groupings'!$A$6,"")))))</f>
        <v>3</v>
      </c>
      <c r="L1187" s="48">
        <f>IF(J1187&lt;='CBSA Walk Groupings'!$B$2,'CBSA Walk Groupings'!$A$2,
IF(AND(J1187&lt;='CBSA Walk Groupings'!$B$3,J1187&gt;'CBSA Walk Groupings'!$B$2),'CBSA Walk Groupings'!$A$3,
IF(AND(J1187&lt;='CBSA Walk Groupings'!$B$4,J1187&gt;'CBSA Walk Groupings'!$B$3),'CBSA Walk Groupings'!$A$4,
IF(AND(J1187&lt;='CBSA Walk Groupings'!$B$5,J1187&gt;'CBSA Walk Groupings'!$B$4),'CBSA Walk Groupings'!$A$5,
IF(J1187&gt;'CBSA Walk Groupings'!$B$5,'CBSA Walk Groupings'!$A$6,"")))))</f>
        <v>3</v>
      </c>
      <c r="M1187" s="72">
        <v>11</v>
      </c>
      <c r="N1187" s="72">
        <v>72</v>
      </c>
    </row>
    <row r="1188" spans="1:14" x14ac:dyDescent="0.25">
      <c r="A1188" t="str">
        <f t="shared" si="18"/>
        <v>Miami-Dade MPO_2014</v>
      </c>
      <c r="B1188" t="s">
        <v>375</v>
      </c>
      <c r="C1188" s="49" t="s">
        <v>136</v>
      </c>
      <c r="D1188">
        <v>2014</v>
      </c>
      <c r="E1188" s="45">
        <v>2549401.2930436749</v>
      </c>
      <c r="F1188" s="50">
        <v>1126053.409477639</v>
      </c>
      <c r="G1188" s="46">
        <v>6936.7786468829308</v>
      </c>
      <c r="H1188" s="46">
        <v>24579.836757070305</v>
      </c>
      <c r="I1188" s="47">
        <v>0.61602572209259676</v>
      </c>
      <c r="J1188" s="47">
        <v>2.1828304545938511</v>
      </c>
      <c r="K1188" s="48">
        <f>IF(I1188&lt;='CBSA Bike Groupings'!$B$2,'CBSA Bike Groupings'!$A$2,
IF(AND(I1188&lt;='CBSA Bike Groupings'!$B$3,I1188&gt;'CBSA Bike Groupings'!$B$2),'CBSA Bike Groupings'!$A$3,
IF(AND(I1188&lt;='CBSA Bike Groupings'!$B$4,I1188&gt;'CBSA Bike Groupings'!$B$3),'CBSA Bike Groupings'!$A$4,
IF(AND(I1188&lt;='CBSA Bike Groupings'!$B$5,I1188&gt;'CBSA Bike Groupings'!$B$4),'CBSA Bike Groupings'!$A$5,
IF(I1188&gt;'CBSA Bike Groupings'!$B$5,'CBSA Bike Groupings'!$A$6,"")))))</f>
        <v>3</v>
      </c>
      <c r="L1188" s="48">
        <f>IF(J1188&lt;='CBSA Walk Groupings'!$B$2,'CBSA Walk Groupings'!$A$2,
IF(AND(J1188&lt;='CBSA Walk Groupings'!$B$3,J1188&gt;'CBSA Walk Groupings'!$B$2),'CBSA Walk Groupings'!$A$3,
IF(AND(J1188&lt;='CBSA Walk Groupings'!$B$4,J1188&gt;'CBSA Walk Groupings'!$B$3),'CBSA Walk Groupings'!$A$4,
IF(AND(J1188&lt;='CBSA Walk Groupings'!$B$5,J1188&gt;'CBSA Walk Groupings'!$B$4),'CBSA Walk Groupings'!$A$5,
IF(J1188&gt;'CBSA Walk Groupings'!$B$5,'CBSA Walk Groupings'!$A$6,"")))))</f>
        <v>3</v>
      </c>
      <c r="M1188" s="72">
        <v>19</v>
      </c>
      <c r="N1188" s="72">
        <v>74</v>
      </c>
    </row>
    <row r="1189" spans="1:14" x14ac:dyDescent="0.25">
      <c r="A1189" t="str">
        <f t="shared" si="18"/>
        <v>Miami-Dade MPO_2015</v>
      </c>
      <c r="B1189" t="s">
        <v>375</v>
      </c>
      <c r="C1189" s="49" t="s">
        <v>136</v>
      </c>
      <c r="D1189">
        <v>2015</v>
      </c>
      <c r="E1189" s="45">
        <v>2587789.6032579867</v>
      </c>
      <c r="F1189" s="50">
        <v>1160535.7828953273</v>
      </c>
      <c r="G1189" s="46">
        <v>6814.4295147671828</v>
      </c>
      <c r="H1189" s="46">
        <v>24968.657279056762</v>
      </c>
      <c r="I1189" s="47">
        <v>0.58717961265842333</v>
      </c>
      <c r="J1189" s="47">
        <v>2.1514767271341233</v>
      </c>
      <c r="K1189" s="48">
        <f>IF(I1189&lt;='CBSA Bike Groupings'!$B$2,'CBSA Bike Groupings'!$A$2,
IF(AND(I1189&lt;='CBSA Bike Groupings'!$B$3,I1189&gt;'CBSA Bike Groupings'!$B$2),'CBSA Bike Groupings'!$A$3,
IF(AND(I1189&lt;='CBSA Bike Groupings'!$B$4,I1189&gt;'CBSA Bike Groupings'!$B$3),'CBSA Bike Groupings'!$A$4,
IF(AND(I1189&lt;='CBSA Bike Groupings'!$B$5,I1189&gt;'CBSA Bike Groupings'!$B$4),'CBSA Bike Groupings'!$A$5,
IF(I1189&gt;'CBSA Bike Groupings'!$B$5,'CBSA Bike Groupings'!$A$6,"")))))</f>
        <v>3</v>
      </c>
      <c r="L1189" s="48">
        <f>IF(J1189&lt;='CBSA Walk Groupings'!$B$2,'CBSA Walk Groupings'!$A$2,
IF(AND(J1189&lt;='CBSA Walk Groupings'!$B$3,J1189&gt;'CBSA Walk Groupings'!$B$2),'CBSA Walk Groupings'!$A$3,
IF(AND(J1189&lt;='CBSA Walk Groupings'!$B$4,J1189&gt;'CBSA Walk Groupings'!$B$3),'CBSA Walk Groupings'!$A$4,
IF(AND(J1189&lt;='CBSA Walk Groupings'!$B$5,J1189&gt;'CBSA Walk Groupings'!$B$4),'CBSA Walk Groupings'!$A$5,
IF(J1189&gt;'CBSA Walk Groupings'!$B$5,'CBSA Walk Groupings'!$A$6,"")))))</f>
        <v>3</v>
      </c>
      <c r="M1189" s="72">
        <v>19</v>
      </c>
      <c r="N1189" s="72">
        <v>86</v>
      </c>
    </row>
    <row r="1190" spans="1:14" x14ac:dyDescent="0.25">
      <c r="A1190" t="str">
        <f t="shared" si="18"/>
        <v>Miami-Dade MPO_2016</v>
      </c>
      <c r="B1190" t="s">
        <v>375</v>
      </c>
      <c r="C1190" s="49" t="s">
        <v>136</v>
      </c>
      <c r="D1190">
        <v>2016</v>
      </c>
      <c r="E1190" s="45">
        <v>2613239.4606440696</v>
      </c>
      <c r="F1190" s="50">
        <v>1190107.8045584066</v>
      </c>
      <c r="G1190" s="46">
        <v>6941.4384888649229</v>
      </c>
      <c r="H1190" s="46">
        <v>25612.520827927536</v>
      </c>
      <c r="I1190" s="47">
        <v>0.58326131988022434</v>
      </c>
      <c r="J1190" s="47">
        <v>2.1521177098263924</v>
      </c>
      <c r="K1190" s="48">
        <f>IF(I1190&lt;='CBSA Bike Groupings'!$B$2,'CBSA Bike Groupings'!$A$2,
IF(AND(I1190&lt;='CBSA Bike Groupings'!$B$3,I1190&gt;'CBSA Bike Groupings'!$B$2),'CBSA Bike Groupings'!$A$3,
IF(AND(I1190&lt;='CBSA Bike Groupings'!$B$4,I1190&gt;'CBSA Bike Groupings'!$B$3),'CBSA Bike Groupings'!$A$4,
IF(AND(I1190&lt;='CBSA Bike Groupings'!$B$5,I1190&gt;'CBSA Bike Groupings'!$B$4),'CBSA Bike Groupings'!$A$5,
IF(I1190&gt;'CBSA Bike Groupings'!$B$5,'CBSA Bike Groupings'!$A$6,"")))))</f>
        <v>3</v>
      </c>
      <c r="L1190" s="48">
        <f>IF(J1190&lt;='CBSA Walk Groupings'!$B$2,'CBSA Walk Groupings'!$A$2,
IF(AND(J1190&lt;='CBSA Walk Groupings'!$B$3,J1190&gt;'CBSA Walk Groupings'!$B$2),'CBSA Walk Groupings'!$A$3,
IF(AND(J1190&lt;='CBSA Walk Groupings'!$B$4,J1190&gt;'CBSA Walk Groupings'!$B$3),'CBSA Walk Groupings'!$A$4,
IF(AND(J1190&lt;='CBSA Walk Groupings'!$B$5,J1190&gt;'CBSA Walk Groupings'!$B$4),'CBSA Walk Groupings'!$A$5,
IF(J1190&gt;'CBSA Walk Groupings'!$B$5,'CBSA Walk Groupings'!$A$6,"")))))</f>
        <v>3</v>
      </c>
      <c r="M1190" s="72">
        <v>16</v>
      </c>
      <c r="N1190" s="72">
        <v>80</v>
      </c>
    </row>
    <row r="1191" spans="1:14" x14ac:dyDescent="0.25">
      <c r="A1191" t="str">
        <f t="shared" si="18"/>
        <v>Miami-Dade MPO_2017</v>
      </c>
      <c r="B1191" t="s">
        <v>375</v>
      </c>
      <c r="C1191" s="49" t="s">
        <v>136</v>
      </c>
      <c r="D1191">
        <v>2017</v>
      </c>
      <c r="E1191" s="45">
        <v>2651386</v>
      </c>
      <c r="F1191" s="50">
        <v>1226396</v>
      </c>
      <c r="G1191" s="46">
        <v>7142</v>
      </c>
      <c r="H1191" s="46">
        <v>24705</v>
      </c>
      <c r="I1191" s="47">
        <f>(G1191/$F1191)*100</f>
        <v>0.58235675915446561</v>
      </c>
      <c r="J1191" s="47">
        <f>(H1191/$F1191)*100</f>
        <v>2.0144390555742189</v>
      </c>
      <c r="K1191" s="48">
        <f>IF(I1191&lt;='CBSA Bike Groupings'!$B$2,'CBSA Bike Groupings'!$A$2,
IF(AND(I1191&lt;='CBSA Bike Groupings'!$B$3,I1191&gt;'CBSA Bike Groupings'!$B$2),'CBSA Bike Groupings'!$A$3,
IF(AND(I1191&lt;='CBSA Bike Groupings'!$B$4,I1191&gt;'CBSA Bike Groupings'!$B$3),'CBSA Bike Groupings'!$A$4,
IF(AND(I1191&lt;='CBSA Bike Groupings'!$B$5,I1191&gt;'CBSA Bike Groupings'!$B$4),'CBSA Bike Groupings'!$A$5,
IF(I1191&gt;'CBSA Bike Groupings'!$B$5,'CBSA Bike Groupings'!$A$6,"")))))</f>
        <v>3</v>
      </c>
      <c r="L1191" s="48">
        <f>IF(J1191&lt;='CBSA Walk Groupings'!$B$2,'CBSA Walk Groupings'!$A$2,
IF(AND(J1191&lt;='CBSA Walk Groupings'!$B$3,J1191&gt;'CBSA Walk Groupings'!$B$2),'CBSA Walk Groupings'!$A$3,
IF(AND(J1191&lt;='CBSA Walk Groupings'!$B$4,J1191&gt;'CBSA Walk Groupings'!$B$3),'CBSA Walk Groupings'!$A$4,
IF(AND(J1191&lt;='CBSA Walk Groupings'!$B$5,J1191&gt;'CBSA Walk Groupings'!$B$4),'CBSA Walk Groupings'!$A$5,
IF(J1191&gt;'CBSA Walk Groupings'!$B$5,'CBSA Walk Groupings'!$A$6,"")))))</f>
        <v>3</v>
      </c>
      <c r="M1191" s="72">
        <v>12</v>
      </c>
      <c r="N1191" s="72">
        <v>58</v>
      </c>
    </row>
    <row r="1192" spans="1:14" x14ac:dyDescent="0.25">
      <c r="A1192" t="str">
        <f t="shared" si="18"/>
        <v>Michiana Area COG_2013</v>
      </c>
      <c r="B1192" t="s">
        <v>376</v>
      </c>
      <c r="C1192" s="49" t="s">
        <v>117</v>
      </c>
      <c r="D1192">
        <v>2013</v>
      </c>
      <c r="E1192" s="45">
        <v>465020.19868825225</v>
      </c>
      <c r="F1192" s="50">
        <v>204994.56240324228</v>
      </c>
      <c r="G1192" s="46">
        <v>2208.7494934715232</v>
      </c>
      <c r="H1192" s="46">
        <v>5743.8068819641139</v>
      </c>
      <c r="I1192" s="47">
        <v>1.0774673569763862</v>
      </c>
      <c r="J1192" s="47">
        <v>2.8019313364349352</v>
      </c>
      <c r="K1192" s="48">
        <f>IF(I1192&lt;='CBSA Bike Groupings'!$B$2,'CBSA Bike Groupings'!$A$2,
IF(AND(I1192&lt;='CBSA Bike Groupings'!$B$3,I1192&gt;'CBSA Bike Groupings'!$B$2),'CBSA Bike Groupings'!$A$3,
IF(AND(I1192&lt;='CBSA Bike Groupings'!$B$4,I1192&gt;'CBSA Bike Groupings'!$B$3),'CBSA Bike Groupings'!$A$4,
IF(AND(I1192&lt;='CBSA Bike Groupings'!$B$5,I1192&gt;'CBSA Bike Groupings'!$B$4),'CBSA Bike Groupings'!$A$5,
IF(I1192&gt;'CBSA Bike Groupings'!$B$5,'CBSA Bike Groupings'!$A$6,"")))))</f>
        <v>5</v>
      </c>
      <c r="L1192" s="48">
        <f>IF(J1192&lt;='CBSA Walk Groupings'!$B$2,'CBSA Walk Groupings'!$A$2,
IF(AND(J1192&lt;='CBSA Walk Groupings'!$B$3,J1192&gt;'CBSA Walk Groupings'!$B$2),'CBSA Walk Groupings'!$A$3,
IF(AND(J1192&lt;='CBSA Walk Groupings'!$B$4,J1192&gt;'CBSA Walk Groupings'!$B$3),'CBSA Walk Groupings'!$A$4,
IF(AND(J1192&lt;='CBSA Walk Groupings'!$B$5,J1192&gt;'CBSA Walk Groupings'!$B$4),'CBSA Walk Groupings'!$A$5,
IF(J1192&gt;'CBSA Walk Groupings'!$B$5,'CBSA Walk Groupings'!$A$6,"")))))</f>
        <v>4</v>
      </c>
      <c r="M1192" s="72">
        <v>4</v>
      </c>
      <c r="N1192" s="72">
        <v>3</v>
      </c>
    </row>
    <row r="1193" spans="1:14" x14ac:dyDescent="0.25">
      <c r="A1193" t="str">
        <f t="shared" si="18"/>
        <v>Michiana Area COG_2014</v>
      </c>
      <c r="B1193" t="s">
        <v>376</v>
      </c>
      <c r="C1193" s="49" t="s">
        <v>117</v>
      </c>
      <c r="D1193">
        <v>2014</v>
      </c>
      <c r="E1193" s="45">
        <v>466123.23219398264</v>
      </c>
      <c r="F1193" s="50">
        <v>208564.19157133423</v>
      </c>
      <c r="G1193" s="46">
        <v>2297.7204848703022</v>
      </c>
      <c r="H1193" s="46">
        <v>5730.8144750916335</v>
      </c>
      <c r="I1193" s="47">
        <v>1.101685034021971</v>
      </c>
      <c r="J1193" s="47">
        <v>2.74774611687431</v>
      </c>
      <c r="K1193" s="48">
        <f>IF(I1193&lt;='CBSA Bike Groupings'!$B$2,'CBSA Bike Groupings'!$A$2,
IF(AND(I1193&lt;='CBSA Bike Groupings'!$B$3,I1193&gt;'CBSA Bike Groupings'!$B$2),'CBSA Bike Groupings'!$A$3,
IF(AND(I1193&lt;='CBSA Bike Groupings'!$B$4,I1193&gt;'CBSA Bike Groupings'!$B$3),'CBSA Bike Groupings'!$A$4,
IF(AND(I1193&lt;='CBSA Bike Groupings'!$B$5,I1193&gt;'CBSA Bike Groupings'!$B$4),'CBSA Bike Groupings'!$A$5,
IF(I1193&gt;'CBSA Bike Groupings'!$B$5,'CBSA Bike Groupings'!$A$6,"")))))</f>
        <v>5</v>
      </c>
      <c r="L1193" s="48">
        <f>IF(J1193&lt;='CBSA Walk Groupings'!$B$2,'CBSA Walk Groupings'!$A$2,
IF(AND(J1193&lt;='CBSA Walk Groupings'!$B$3,J1193&gt;'CBSA Walk Groupings'!$B$2),'CBSA Walk Groupings'!$A$3,
IF(AND(J1193&lt;='CBSA Walk Groupings'!$B$4,J1193&gt;'CBSA Walk Groupings'!$B$3),'CBSA Walk Groupings'!$A$4,
IF(AND(J1193&lt;='CBSA Walk Groupings'!$B$5,J1193&gt;'CBSA Walk Groupings'!$B$4),'CBSA Walk Groupings'!$A$5,
IF(J1193&gt;'CBSA Walk Groupings'!$B$5,'CBSA Walk Groupings'!$A$6,"")))))</f>
        <v>4</v>
      </c>
      <c r="M1193" s="72">
        <v>1</v>
      </c>
      <c r="N1193" s="72">
        <v>9</v>
      </c>
    </row>
    <row r="1194" spans="1:14" x14ac:dyDescent="0.25">
      <c r="A1194" t="str">
        <f t="shared" si="18"/>
        <v>Michiana Area COG_2015</v>
      </c>
      <c r="B1194" t="s">
        <v>376</v>
      </c>
      <c r="C1194" s="49" t="s">
        <v>117</v>
      </c>
      <c r="D1194">
        <v>2015</v>
      </c>
      <c r="E1194" s="45">
        <v>467573.56386835832</v>
      </c>
      <c r="F1194" s="50">
        <v>209975.16414069361</v>
      </c>
      <c r="G1194" s="46">
        <v>2423.4859592008829</v>
      </c>
      <c r="H1194" s="46">
        <v>5852.1815645074348</v>
      </c>
      <c r="I1194" s="47">
        <v>1.1541774328972683</v>
      </c>
      <c r="J1194" s="47">
        <v>2.7870827430744085</v>
      </c>
      <c r="K1194" s="48">
        <f>IF(I1194&lt;='CBSA Bike Groupings'!$B$2,'CBSA Bike Groupings'!$A$2,
IF(AND(I1194&lt;='CBSA Bike Groupings'!$B$3,I1194&gt;'CBSA Bike Groupings'!$B$2),'CBSA Bike Groupings'!$A$3,
IF(AND(I1194&lt;='CBSA Bike Groupings'!$B$4,I1194&gt;'CBSA Bike Groupings'!$B$3),'CBSA Bike Groupings'!$A$4,
IF(AND(I1194&lt;='CBSA Bike Groupings'!$B$5,I1194&gt;'CBSA Bike Groupings'!$B$4),'CBSA Bike Groupings'!$A$5,
IF(I1194&gt;'CBSA Bike Groupings'!$B$5,'CBSA Bike Groupings'!$A$6,"")))))</f>
        <v>5</v>
      </c>
      <c r="L1194" s="48">
        <f>IF(J1194&lt;='CBSA Walk Groupings'!$B$2,'CBSA Walk Groupings'!$A$2,
IF(AND(J1194&lt;='CBSA Walk Groupings'!$B$3,J1194&gt;'CBSA Walk Groupings'!$B$2),'CBSA Walk Groupings'!$A$3,
IF(AND(J1194&lt;='CBSA Walk Groupings'!$B$4,J1194&gt;'CBSA Walk Groupings'!$B$3),'CBSA Walk Groupings'!$A$4,
IF(AND(J1194&lt;='CBSA Walk Groupings'!$B$5,J1194&gt;'CBSA Walk Groupings'!$B$4),'CBSA Walk Groupings'!$A$5,
IF(J1194&gt;'CBSA Walk Groupings'!$B$5,'CBSA Walk Groupings'!$A$6,"")))))</f>
        <v>4</v>
      </c>
      <c r="M1194" s="72">
        <v>0</v>
      </c>
      <c r="N1194" s="72">
        <v>7</v>
      </c>
    </row>
    <row r="1195" spans="1:14" x14ac:dyDescent="0.25">
      <c r="A1195" t="str">
        <f t="shared" si="18"/>
        <v>Michiana Area COG_2016</v>
      </c>
      <c r="B1195" t="s">
        <v>376</v>
      </c>
      <c r="C1195" s="49" t="s">
        <v>117</v>
      </c>
      <c r="D1195">
        <v>2016</v>
      </c>
      <c r="E1195" s="45">
        <v>468984.83439438679</v>
      </c>
      <c r="F1195" s="50">
        <v>212403.07548737738</v>
      </c>
      <c r="G1195" s="46">
        <v>2246.5044581925949</v>
      </c>
      <c r="H1195" s="46">
        <v>6117.9865303467495</v>
      </c>
      <c r="I1195" s="47">
        <v>1.0576609839748292</v>
      </c>
      <c r="J1195" s="47">
        <v>2.8803662641458914</v>
      </c>
      <c r="K1195" s="48">
        <f>IF(I1195&lt;='CBSA Bike Groupings'!$B$2,'CBSA Bike Groupings'!$A$2,
IF(AND(I1195&lt;='CBSA Bike Groupings'!$B$3,I1195&gt;'CBSA Bike Groupings'!$B$2),'CBSA Bike Groupings'!$A$3,
IF(AND(I1195&lt;='CBSA Bike Groupings'!$B$4,I1195&gt;'CBSA Bike Groupings'!$B$3),'CBSA Bike Groupings'!$A$4,
IF(AND(I1195&lt;='CBSA Bike Groupings'!$B$5,I1195&gt;'CBSA Bike Groupings'!$B$4),'CBSA Bike Groupings'!$A$5,
IF(I1195&gt;'CBSA Bike Groupings'!$B$5,'CBSA Bike Groupings'!$A$6,"")))))</f>
        <v>5</v>
      </c>
      <c r="L1195" s="48">
        <f>IF(J1195&lt;='CBSA Walk Groupings'!$B$2,'CBSA Walk Groupings'!$A$2,
IF(AND(J1195&lt;='CBSA Walk Groupings'!$B$3,J1195&gt;'CBSA Walk Groupings'!$B$2),'CBSA Walk Groupings'!$A$3,
IF(AND(J1195&lt;='CBSA Walk Groupings'!$B$4,J1195&gt;'CBSA Walk Groupings'!$B$3),'CBSA Walk Groupings'!$A$4,
IF(AND(J1195&lt;='CBSA Walk Groupings'!$B$5,J1195&gt;'CBSA Walk Groupings'!$B$4),'CBSA Walk Groupings'!$A$5,
IF(J1195&gt;'CBSA Walk Groupings'!$B$5,'CBSA Walk Groupings'!$A$6,"")))))</f>
        <v>4</v>
      </c>
      <c r="M1195" s="72">
        <v>0</v>
      </c>
      <c r="N1195" s="72">
        <v>7</v>
      </c>
    </row>
    <row r="1196" spans="1:14" x14ac:dyDescent="0.25">
      <c r="A1196" t="str">
        <f t="shared" si="18"/>
        <v>Michiana Area COG_2017</v>
      </c>
      <c r="B1196" t="s">
        <v>376</v>
      </c>
      <c r="C1196" s="49" t="s">
        <v>117</v>
      </c>
      <c r="D1196">
        <v>2017</v>
      </c>
      <c r="E1196" s="45">
        <v>471188</v>
      </c>
      <c r="F1196" s="50">
        <v>215590</v>
      </c>
      <c r="G1196" s="46">
        <v>2083</v>
      </c>
      <c r="H1196" s="46">
        <v>6065</v>
      </c>
      <c r="I1196" s="47">
        <f>(G1196/$F1196)*100</f>
        <v>0.96618581566863038</v>
      </c>
      <c r="J1196" s="47">
        <f>(H1196/$F1196)*100</f>
        <v>2.8132102602161511</v>
      </c>
      <c r="K1196" s="48">
        <f>IF(I1196&lt;='CBSA Bike Groupings'!$B$2,'CBSA Bike Groupings'!$A$2,
IF(AND(I1196&lt;='CBSA Bike Groupings'!$B$3,I1196&gt;'CBSA Bike Groupings'!$B$2),'CBSA Bike Groupings'!$A$3,
IF(AND(I1196&lt;='CBSA Bike Groupings'!$B$4,I1196&gt;'CBSA Bike Groupings'!$B$3),'CBSA Bike Groupings'!$A$4,
IF(AND(I1196&lt;='CBSA Bike Groupings'!$B$5,I1196&gt;'CBSA Bike Groupings'!$B$4),'CBSA Bike Groupings'!$A$5,
IF(I1196&gt;'CBSA Bike Groupings'!$B$5,'CBSA Bike Groupings'!$A$6,"")))))</f>
        <v>5</v>
      </c>
      <c r="L1196" s="48">
        <f>IF(J1196&lt;='CBSA Walk Groupings'!$B$2,'CBSA Walk Groupings'!$A$2,
IF(AND(J1196&lt;='CBSA Walk Groupings'!$B$3,J1196&gt;'CBSA Walk Groupings'!$B$2),'CBSA Walk Groupings'!$A$3,
IF(AND(J1196&lt;='CBSA Walk Groupings'!$B$4,J1196&gt;'CBSA Walk Groupings'!$B$3),'CBSA Walk Groupings'!$A$4,
IF(AND(J1196&lt;='CBSA Walk Groupings'!$B$5,J1196&gt;'CBSA Walk Groupings'!$B$4),'CBSA Walk Groupings'!$A$5,
IF(J1196&gt;'CBSA Walk Groupings'!$B$5,'CBSA Walk Groupings'!$A$6,"")))))</f>
        <v>4</v>
      </c>
      <c r="M1196" s="72">
        <v>0</v>
      </c>
      <c r="N1196" s="72">
        <v>6</v>
      </c>
    </row>
    <row r="1197" spans="1:14" x14ac:dyDescent="0.25">
      <c r="A1197" t="str">
        <f t="shared" si="18"/>
        <v>Mid-America Regional Council_2013</v>
      </c>
      <c r="B1197" t="s">
        <v>377</v>
      </c>
      <c r="C1197" s="49" t="s">
        <v>173</v>
      </c>
      <c r="D1197">
        <v>2013</v>
      </c>
      <c r="E1197" s="45">
        <v>1912333.8425858864</v>
      </c>
      <c r="F1197" s="50">
        <v>929064.8315472207</v>
      </c>
      <c r="G1197" s="46">
        <v>1753.9956900136588</v>
      </c>
      <c r="H1197" s="46">
        <v>12032.207927017809</v>
      </c>
      <c r="I1197" s="47">
        <v>0.18879152783047845</v>
      </c>
      <c r="J1197" s="47">
        <v>1.2950880841092585</v>
      </c>
      <c r="K1197" s="48">
        <f>IF(I1197&lt;='CBSA Bike Groupings'!$B$2,'CBSA Bike Groupings'!$A$2,
IF(AND(I1197&lt;='CBSA Bike Groupings'!$B$3,I1197&gt;'CBSA Bike Groupings'!$B$2),'CBSA Bike Groupings'!$A$3,
IF(AND(I1197&lt;='CBSA Bike Groupings'!$B$4,I1197&gt;'CBSA Bike Groupings'!$B$3),'CBSA Bike Groupings'!$A$4,
IF(AND(I1197&lt;='CBSA Bike Groupings'!$B$5,I1197&gt;'CBSA Bike Groupings'!$B$4),'CBSA Bike Groupings'!$A$5,
IF(I1197&gt;'CBSA Bike Groupings'!$B$5,'CBSA Bike Groupings'!$A$6,"")))))</f>
        <v>1</v>
      </c>
      <c r="L1197" s="48">
        <f>IF(J1197&lt;='CBSA Walk Groupings'!$B$2,'CBSA Walk Groupings'!$A$2,
IF(AND(J1197&lt;='CBSA Walk Groupings'!$B$3,J1197&gt;'CBSA Walk Groupings'!$B$2),'CBSA Walk Groupings'!$A$3,
IF(AND(J1197&lt;='CBSA Walk Groupings'!$B$4,J1197&gt;'CBSA Walk Groupings'!$B$3),'CBSA Walk Groupings'!$A$4,
IF(AND(J1197&lt;='CBSA Walk Groupings'!$B$5,J1197&gt;'CBSA Walk Groupings'!$B$4),'CBSA Walk Groupings'!$A$5,
IF(J1197&gt;'CBSA Walk Groupings'!$B$5,'CBSA Walk Groupings'!$A$6,"")))))</f>
        <v>1</v>
      </c>
      <c r="M1197" s="72">
        <v>3</v>
      </c>
      <c r="N1197" s="72">
        <v>21</v>
      </c>
    </row>
    <row r="1198" spans="1:14" x14ac:dyDescent="0.25">
      <c r="A1198" t="str">
        <f t="shared" si="18"/>
        <v>Mid-America Regional Council_2014</v>
      </c>
      <c r="B1198" t="s">
        <v>377</v>
      </c>
      <c r="C1198" s="49" t="s">
        <v>173</v>
      </c>
      <c r="D1198">
        <v>2014</v>
      </c>
      <c r="E1198" s="45">
        <v>1928461.6971849131</v>
      </c>
      <c r="F1198" s="50">
        <v>937477.86581413611</v>
      </c>
      <c r="G1198" s="46">
        <v>1868.8022796330997</v>
      </c>
      <c r="H1198" s="46">
        <v>11797.325915368712</v>
      </c>
      <c r="I1198" s="47">
        <v>0.19934361629009462</v>
      </c>
      <c r="J1198" s="47">
        <v>1.2584111418058423</v>
      </c>
      <c r="K1198" s="48">
        <f>IF(I1198&lt;='CBSA Bike Groupings'!$B$2,'CBSA Bike Groupings'!$A$2,
IF(AND(I1198&lt;='CBSA Bike Groupings'!$B$3,I1198&gt;'CBSA Bike Groupings'!$B$2),'CBSA Bike Groupings'!$A$3,
IF(AND(I1198&lt;='CBSA Bike Groupings'!$B$4,I1198&gt;'CBSA Bike Groupings'!$B$3),'CBSA Bike Groupings'!$A$4,
IF(AND(I1198&lt;='CBSA Bike Groupings'!$B$5,I1198&gt;'CBSA Bike Groupings'!$B$4),'CBSA Bike Groupings'!$A$5,
IF(I1198&gt;'CBSA Bike Groupings'!$B$5,'CBSA Bike Groupings'!$A$6,"")))))</f>
        <v>1</v>
      </c>
      <c r="L1198" s="48">
        <f>IF(J1198&lt;='CBSA Walk Groupings'!$B$2,'CBSA Walk Groupings'!$A$2,
IF(AND(J1198&lt;='CBSA Walk Groupings'!$B$3,J1198&gt;'CBSA Walk Groupings'!$B$2),'CBSA Walk Groupings'!$A$3,
IF(AND(J1198&lt;='CBSA Walk Groupings'!$B$4,J1198&gt;'CBSA Walk Groupings'!$B$3),'CBSA Walk Groupings'!$A$4,
IF(AND(J1198&lt;='CBSA Walk Groupings'!$B$5,J1198&gt;'CBSA Walk Groupings'!$B$4),'CBSA Walk Groupings'!$A$5,
IF(J1198&gt;'CBSA Walk Groupings'!$B$5,'CBSA Walk Groupings'!$A$6,"")))))</f>
        <v>1</v>
      </c>
      <c r="M1198" s="72">
        <v>2</v>
      </c>
      <c r="N1198" s="72">
        <v>20</v>
      </c>
    </row>
    <row r="1199" spans="1:14" x14ac:dyDescent="0.25">
      <c r="A1199" t="str">
        <f t="shared" si="18"/>
        <v>Mid-America Regional Council_2015</v>
      </c>
      <c r="B1199" t="s">
        <v>377</v>
      </c>
      <c r="C1199" s="49" t="s">
        <v>173</v>
      </c>
      <c r="D1199">
        <v>2015</v>
      </c>
      <c r="E1199" s="45">
        <v>1943854.7659408047</v>
      </c>
      <c r="F1199" s="50">
        <v>950447.17873435025</v>
      </c>
      <c r="G1199" s="46">
        <v>1804.7961960054197</v>
      </c>
      <c r="H1199" s="46">
        <v>12036.286220387021</v>
      </c>
      <c r="I1199" s="47">
        <v>0.18988916337347136</v>
      </c>
      <c r="J1199" s="47">
        <v>1.2663813928528858</v>
      </c>
      <c r="K1199" s="48">
        <f>IF(I1199&lt;='CBSA Bike Groupings'!$B$2,'CBSA Bike Groupings'!$A$2,
IF(AND(I1199&lt;='CBSA Bike Groupings'!$B$3,I1199&gt;'CBSA Bike Groupings'!$B$2),'CBSA Bike Groupings'!$A$3,
IF(AND(I1199&lt;='CBSA Bike Groupings'!$B$4,I1199&gt;'CBSA Bike Groupings'!$B$3),'CBSA Bike Groupings'!$A$4,
IF(AND(I1199&lt;='CBSA Bike Groupings'!$B$5,I1199&gt;'CBSA Bike Groupings'!$B$4),'CBSA Bike Groupings'!$A$5,
IF(I1199&gt;'CBSA Bike Groupings'!$B$5,'CBSA Bike Groupings'!$A$6,"")))))</f>
        <v>1</v>
      </c>
      <c r="L1199" s="48">
        <f>IF(J1199&lt;='CBSA Walk Groupings'!$B$2,'CBSA Walk Groupings'!$A$2,
IF(AND(J1199&lt;='CBSA Walk Groupings'!$B$3,J1199&gt;'CBSA Walk Groupings'!$B$2),'CBSA Walk Groupings'!$A$3,
IF(AND(J1199&lt;='CBSA Walk Groupings'!$B$4,J1199&gt;'CBSA Walk Groupings'!$B$3),'CBSA Walk Groupings'!$A$4,
IF(AND(J1199&lt;='CBSA Walk Groupings'!$B$5,J1199&gt;'CBSA Walk Groupings'!$B$4),'CBSA Walk Groupings'!$A$5,
IF(J1199&gt;'CBSA Walk Groupings'!$B$5,'CBSA Walk Groupings'!$A$6,"")))))</f>
        <v>1</v>
      </c>
      <c r="M1199" s="72">
        <v>2</v>
      </c>
      <c r="N1199" s="72">
        <v>25</v>
      </c>
    </row>
    <row r="1200" spans="1:14" x14ac:dyDescent="0.25">
      <c r="A1200" t="str">
        <f t="shared" si="18"/>
        <v>Mid-America Regional Council_2016</v>
      </c>
      <c r="B1200" t="s">
        <v>377</v>
      </c>
      <c r="C1200" s="49" t="s">
        <v>173</v>
      </c>
      <c r="D1200">
        <v>2016</v>
      </c>
      <c r="E1200" s="45">
        <v>1958726.3248984651</v>
      </c>
      <c r="F1200" s="50">
        <v>967404.80100041803</v>
      </c>
      <c r="G1200" s="46">
        <v>1926.849737293883</v>
      </c>
      <c r="H1200" s="46">
        <v>12527.771644509696</v>
      </c>
      <c r="I1200" s="47">
        <v>0.19917719400413128</v>
      </c>
      <c r="J1200" s="47">
        <v>1.2949875410535907</v>
      </c>
      <c r="K1200" s="48">
        <f>IF(I1200&lt;='CBSA Bike Groupings'!$B$2,'CBSA Bike Groupings'!$A$2,
IF(AND(I1200&lt;='CBSA Bike Groupings'!$B$3,I1200&gt;'CBSA Bike Groupings'!$B$2),'CBSA Bike Groupings'!$A$3,
IF(AND(I1200&lt;='CBSA Bike Groupings'!$B$4,I1200&gt;'CBSA Bike Groupings'!$B$3),'CBSA Bike Groupings'!$A$4,
IF(AND(I1200&lt;='CBSA Bike Groupings'!$B$5,I1200&gt;'CBSA Bike Groupings'!$B$4),'CBSA Bike Groupings'!$A$5,
IF(I1200&gt;'CBSA Bike Groupings'!$B$5,'CBSA Bike Groupings'!$A$6,"")))))</f>
        <v>1</v>
      </c>
      <c r="L1200" s="48">
        <f>IF(J1200&lt;='CBSA Walk Groupings'!$B$2,'CBSA Walk Groupings'!$A$2,
IF(AND(J1200&lt;='CBSA Walk Groupings'!$B$3,J1200&gt;'CBSA Walk Groupings'!$B$2),'CBSA Walk Groupings'!$A$3,
IF(AND(J1200&lt;='CBSA Walk Groupings'!$B$4,J1200&gt;'CBSA Walk Groupings'!$B$3),'CBSA Walk Groupings'!$A$4,
IF(AND(J1200&lt;='CBSA Walk Groupings'!$B$5,J1200&gt;'CBSA Walk Groupings'!$B$4),'CBSA Walk Groupings'!$A$5,
IF(J1200&gt;'CBSA Walk Groupings'!$B$5,'CBSA Walk Groupings'!$A$6,"")))))</f>
        <v>1</v>
      </c>
      <c r="M1200" s="72">
        <v>2</v>
      </c>
      <c r="N1200" s="72">
        <v>26</v>
      </c>
    </row>
    <row r="1201" spans="1:14" x14ac:dyDescent="0.25">
      <c r="A1201" t="str">
        <f t="shared" si="18"/>
        <v>Mid-America Regional Council_2017</v>
      </c>
      <c r="B1201" t="s">
        <v>377</v>
      </c>
      <c r="C1201" s="49" t="s">
        <v>173</v>
      </c>
      <c r="D1201">
        <v>2017</v>
      </c>
      <c r="E1201" s="45">
        <v>1977643</v>
      </c>
      <c r="F1201" s="50">
        <v>985760</v>
      </c>
      <c r="G1201" s="46">
        <v>1909</v>
      </c>
      <c r="H1201" s="46">
        <v>12589</v>
      </c>
      <c r="I1201" s="47">
        <f>(G1201/$F1201)*100</f>
        <v>0.19365768544067521</v>
      </c>
      <c r="J1201" s="47">
        <f>(H1201/$F1201)*100</f>
        <v>1.277085700373316</v>
      </c>
      <c r="K1201" s="48">
        <f>IF(I1201&lt;='CBSA Bike Groupings'!$B$2,'CBSA Bike Groupings'!$A$2,
IF(AND(I1201&lt;='CBSA Bike Groupings'!$B$3,I1201&gt;'CBSA Bike Groupings'!$B$2),'CBSA Bike Groupings'!$A$3,
IF(AND(I1201&lt;='CBSA Bike Groupings'!$B$4,I1201&gt;'CBSA Bike Groupings'!$B$3),'CBSA Bike Groupings'!$A$4,
IF(AND(I1201&lt;='CBSA Bike Groupings'!$B$5,I1201&gt;'CBSA Bike Groupings'!$B$4),'CBSA Bike Groupings'!$A$5,
IF(I1201&gt;'CBSA Bike Groupings'!$B$5,'CBSA Bike Groupings'!$A$6,"")))))</f>
        <v>1</v>
      </c>
      <c r="L1201" s="48">
        <f>IF(J1201&lt;='CBSA Walk Groupings'!$B$2,'CBSA Walk Groupings'!$A$2,
IF(AND(J1201&lt;='CBSA Walk Groupings'!$B$3,J1201&gt;'CBSA Walk Groupings'!$B$2),'CBSA Walk Groupings'!$A$3,
IF(AND(J1201&lt;='CBSA Walk Groupings'!$B$4,J1201&gt;'CBSA Walk Groupings'!$B$3),'CBSA Walk Groupings'!$A$4,
IF(AND(J1201&lt;='CBSA Walk Groupings'!$B$5,J1201&gt;'CBSA Walk Groupings'!$B$4),'CBSA Walk Groupings'!$A$5,
IF(J1201&gt;'CBSA Walk Groupings'!$B$5,'CBSA Walk Groupings'!$A$6,"")))))</f>
        <v>1</v>
      </c>
      <c r="M1201" s="72">
        <v>1</v>
      </c>
      <c r="N1201" s="72">
        <v>30</v>
      </c>
    </row>
    <row r="1202" spans="1:14" x14ac:dyDescent="0.25">
      <c r="A1202" t="str">
        <f t="shared" si="18"/>
        <v>Middle Rogue MPO_2013</v>
      </c>
      <c r="B1202" t="s">
        <v>378</v>
      </c>
      <c r="C1202" s="49" t="s">
        <v>102</v>
      </c>
      <c r="D1202">
        <v>2013</v>
      </c>
      <c r="E1202" s="45">
        <v>43594.009619105462</v>
      </c>
      <c r="F1202" s="50">
        <v>15322.76591833364</v>
      </c>
      <c r="G1202" s="46">
        <v>148.29474555259358</v>
      </c>
      <c r="H1202" s="46">
        <v>327.47153887881655</v>
      </c>
      <c r="I1202" s="47">
        <v>0.96780663715001614</v>
      </c>
      <c r="J1202" s="47">
        <v>2.1371568333299269</v>
      </c>
      <c r="K1202" s="48">
        <f>IF(I1202&lt;='CBSA Bike Groupings'!$B$2,'CBSA Bike Groupings'!$A$2,
IF(AND(I1202&lt;='CBSA Bike Groupings'!$B$3,I1202&gt;'CBSA Bike Groupings'!$B$2),'CBSA Bike Groupings'!$A$3,
IF(AND(I1202&lt;='CBSA Bike Groupings'!$B$4,I1202&gt;'CBSA Bike Groupings'!$B$3),'CBSA Bike Groupings'!$A$4,
IF(AND(I1202&lt;='CBSA Bike Groupings'!$B$5,I1202&gt;'CBSA Bike Groupings'!$B$4),'CBSA Bike Groupings'!$A$5,
IF(I1202&gt;'CBSA Bike Groupings'!$B$5,'CBSA Bike Groupings'!$A$6,"")))))</f>
        <v>5</v>
      </c>
      <c r="L1202" s="48">
        <f>IF(J1202&lt;='CBSA Walk Groupings'!$B$2,'CBSA Walk Groupings'!$A$2,
IF(AND(J1202&lt;='CBSA Walk Groupings'!$B$3,J1202&gt;'CBSA Walk Groupings'!$B$2),'CBSA Walk Groupings'!$A$3,
IF(AND(J1202&lt;='CBSA Walk Groupings'!$B$4,J1202&gt;'CBSA Walk Groupings'!$B$3),'CBSA Walk Groupings'!$A$4,
IF(AND(J1202&lt;='CBSA Walk Groupings'!$B$5,J1202&gt;'CBSA Walk Groupings'!$B$4),'CBSA Walk Groupings'!$A$5,
IF(J1202&gt;'CBSA Walk Groupings'!$B$5,'CBSA Walk Groupings'!$A$6,"")))))</f>
        <v>3</v>
      </c>
      <c r="M1202" s="72">
        <v>0</v>
      </c>
      <c r="N1202" s="72">
        <v>2</v>
      </c>
    </row>
    <row r="1203" spans="1:14" x14ac:dyDescent="0.25">
      <c r="A1203" t="str">
        <f t="shared" si="18"/>
        <v>Middle Rogue MPO_2014</v>
      </c>
      <c r="B1203" t="s">
        <v>378</v>
      </c>
      <c r="C1203" s="49" t="s">
        <v>102</v>
      </c>
      <c r="D1203">
        <v>2014</v>
      </c>
      <c r="E1203" s="45">
        <v>43191.19445081069</v>
      </c>
      <c r="F1203" s="50">
        <v>14864.057444365872</v>
      </c>
      <c r="G1203" s="46">
        <v>105.83958841973489</v>
      </c>
      <c r="H1203" s="46">
        <v>302.78670623295557</v>
      </c>
      <c r="I1203" s="47">
        <v>0.71205045335621153</v>
      </c>
      <c r="J1203" s="47">
        <v>2.037039397662749</v>
      </c>
      <c r="K1203" s="48">
        <f>IF(I1203&lt;='CBSA Bike Groupings'!$B$2,'CBSA Bike Groupings'!$A$2,
IF(AND(I1203&lt;='CBSA Bike Groupings'!$B$3,I1203&gt;'CBSA Bike Groupings'!$B$2),'CBSA Bike Groupings'!$A$3,
IF(AND(I1203&lt;='CBSA Bike Groupings'!$B$4,I1203&gt;'CBSA Bike Groupings'!$B$3),'CBSA Bike Groupings'!$A$4,
IF(AND(I1203&lt;='CBSA Bike Groupings'!$B$5,I1203&gt;'CBSA Bike Groupings'!$B$4),'CBSA Bike Groupings'!$A$5,
IF(I1203&gt;'CBSA Bike Groupings'!$B$5,'CBSA Bike Groupings'!$A$6,"")))))</f>
        <v>4</v>
      </c>
      <c r="L1203" s="48">
        <f>IF(J1203&lt;='CBSA Walk Groupings'!$B$2,'CBSA Walk Groupings'!$A$2,
IF(AND(J1203&lt;='CBSA Walk Groupings'!$B$3,J1203&gt;'CBSA Walk Groupings'!$B$2),'CBSA Walk Groupings'!$A$3,
IF(AND(J1203&lt;='CBSA Walk Groupings'!$B$4,J1203&gt;'CBSA Walk Groupings'!$B$3),'CBSA Walk Groupings'!$A$4,
IF(AND(J1203&lt;='CBSA Walk Groupings'!$B$5,J1203&gt;'CBSA Walk Groupings'!$B$4),'CBSA Walk Groupings'!$A$5,
IF(J1203&gt;'CBSA Walk Groupings'!$B$5,'CBSA Walk Groupings'!$A$6,"")))))</f>
        <v>3</v>
      </c>
      <c r="M1203" s="72">
        <v>0</v>
      </c>
      <c r="N1203" s="72">
        <v>3</v>
      </c>
    </row>
    <row r="1204" spans="1:14" x14ac:dyDescent="0.25">
      <c r="A1204" t="str">
        <f t="shared" si="18"/>
        <v>Middle Rogue MPO_2015</v>
      </c>
      <c r="B1204" t="s">
        <v>378</v>
      </c>
      <c r="C1204" s="49" t="s">
        <v>102</v>
      </c>
      <c r="D1204">
        <v>2015</v>
      </c>
      <c r="E1204" s="45">
        <v>43673.656284193698</v>
      </c>
      <c r="F1204" s="50">
        <v>15225.226575496035</v>
      </c>
      <c r="G1204" s="46">
        <v>179.6330123343362</v>
      </c>
      <c r="H1204" s="46">
        <v>302.36942382383103</v>
      </c>
      <c r="I1204" s="47">
        <v>1.1798380237141646</v>
      </c>
      <c r="J1204" s="47">
        <v>1.9859765128912694</v>
      </c>
      <c r="K1204" s="48">
        <f>IF(I1204&lt;='CBSA Bike Groupings'!$B$2,'CBSA Bike Groupings'!$A$2,
IF(AND(I1204&lt;='CBSA Bike Groupings'!$B$3,I1204&gt;'CBSA Bike Groupings'!$B$2),'CBSA Bike Groupings'!$A$3,
IF(AND(I1204&lt;='CBSA Bike Groupings'!$B$4,I1204&gt;'CBSA Bike Groupings'!$B$3),'CBSA Bike Groupings'!$A$4,
IF(AND(I1204&lt;='CBSA Bike Groupings'!$B$5,I1204&gt;'CBSA Bike Groupings'!$B$4),'CBSA Bike Groupings'!$A$5,
IF(I1204&gt;'CBSA Bike Groupings'!$B$5,'CBSA Bike Groupings'!$A$6,"")))))</f>
        <v>5</v>
      </c>
      <c r="L1204" s="48">
        <f>IF(J1204&lt;='CBSA Walk Groupings'!$B$2,'CBSA Walk Groupings'!$A$2,
IF(AND(J1204&lt;='CBSA Walk Groupings'!$B$3,J1204&gt;'CBSA Walk Groupings'!$B$2),'CBSA Walk Groupings'!$A$3,
IF(AND(J1204&lt;='CBSA Walk Groupings'!$B$4,J1204&gt;'CBSA Walk Groupings'!$B$3),'CBSA Walk Groupings'!$A$4,
IF(AND(J1204&lt;='CBSA Walk Groupings'!$B$5,J1204&gt;'CBSA Walk Groupings'!$B$4),'CBSA Walk Groupings'!$A$5,
IF(J1204&gt;'CBSA Walk Groupings'!$B$5,'CBSA Walk Groupings'!$A$6,"")))))</f>
        <v>3</v>
      </c>
      <c r="M1204" s="72">
        <v>0</v>
      </c>
      <c r="N1204" s="72">
        <v>2</v>
      </c>
    </row>
    <row r="1205" spans="1:14" x14ac:dyDescent="0.25">
      <c r="A1205" t="str">
        <f t="shared" si="18"/>
        <v>Middle Rogue MPO_2016</v>
      </c>
      <c r="B1205" t="s">
        <v>378</v>
      </c>
      <c r="C1205" s="49" t="s">
        <v>102</v>
      </c>
      <c r="D1205">
        <v>2016</v>
      </c>
      <c r="E1205" s="45">
        <v>44015.847708828391</v>
      </c>
      <c r="F1205" s="50">
        <v>15942.303660613674</v>
      </c>
      <c r="G1205" s="46">
        <v>132.9354226909096</v>
      </c>
      <c r="H1205" s="46">
        <v>327.62462067013587</v>
      </c>
      <c r="I1205" s="47">
        <v>0.8338532844493094</v>
      </c>
      <c r="J1205" s="47">
        <v>2.0550644853136895</v>
      </c>
      <c r="K1205" s="48">
        <f>IF(I1205&lt;='CBSA Bike Groupings'!$B$2,'CBSA Bike Groupings'!$A$2,
IF(AND(I1205&lt;='CBSA Bike Groupings'!$B$3,I1205&gt;'CBSA Bike Groupings'!$B$2),'CBSA Bike Groupings'!$A$3,
IF(AND(I1205&lt;='CBSA Bike Groupings'!$B$4,I1205&gt;'CBSA Bike Groupings'!$B$3),'CBSA Bike Groupings'!$A$4,
IF(AND(I1205&lt;='CBSA Bike Groupings'!$B$5,I1205&gt;'CBSA Bike Groupings'!$B$4),'CBSA Bike Groupings'!$A$5,
IF(I1205&gt;'CBSA Bike Groupings'!$B$5,'CBSA Bike Groupings'!$A$6,"")))))</f>
        <v>5</v>
      </c>
      <c r="L1205" s="48">
        <f>IF(J1205&lt;='CBSA Walk Groupings'!$B$2,'CBSA Walk Groupings'!$A$2,
IF(AND(J1205&lt;='CBSA Walk Groupings'!$B$3,J1205&gt;'CBSA Walk Groupings'!$B$2),'CBSA Walk Groupings'!$A$3,
IF(AND(J1205&lt;='CBSA Walk Groupings'!$B$4,J1205&gt;'CBSA Walk Groupings'!$B$3),'CBSA Walk Groupings'!$A$4,
IF(AND(J1205&lt;='CBSA Walk Groupings'!$B$5,J1205&gt;'CBSA Walk Groupings'!$B$4),'CBSA Walk Groupings'!$A$5,
IF(J1205&gt;'CBSA Walk Groupings'!$B$5,'CBSA Walk Groupings'!$A$6,"")))))</f>
        <v>3</v>
      </c>
      <c r="M1205" s="72">
        <v>0</v>
      </c>
      <c r="N1205" s="72">
        <v>3</v>
      </c>
    </row>
    <row r="1206" spans="1:14" x14ac:dyDescent="0.25">
      <c r="A1206" t="str">
        <f t="shared" si="18"/>
        <v>Middle Rogue MPO_2017</v>
      </c>
      <c r="B1206" t="s">
        <v>378</v>
      </c>
      <c r="C1206" s="49" t="s">
        <v>102</v>
      </c>
      <c r="D1206">
        <v>2017</v>
      </c>
      <c r="E1206" s="45">
        <v>43667</v>
      </c>
      <c r="F1206" s="50">
        <v>16298</v>
      </c>
      <c r="G1206" s="46">
        <v>175</v>
      </c>
      <c r="H1206" s="46">
        <v>399</v>
      </c>
      <c r="I1206" s="47">
        <f>(G1206/$F1206)*100</f>
        <v>1.0737513805374892</v>
      </c>
      <c r="J1206" s="47">
        <f>(H1206/$F1206)*100</f>
        <v>2.4481531476254754</v>
      </c>
      <c r="K1206" s="48">
        <f>IF(I1206&lt;='CBSA Bike Groupings'!$B$2,'CBSA Bike Groupings'!$A$2,
IF(AND(I1206&lt;='CBSA Bike Groupings'!$B$3,I1206&gt;'CBSA Bike Groupings'!$B$2),'CBSA Bike Groupings'!$A$3,
IF(AND(I1206&lt;='CBSA Bike Groupings'!$B$4,I1206&gt;'CBSA Bike Groupings'!$B$3),'CBSA Bike Groupings'!$A$4,
IF(AND(I1206&lt;='CBSA Bike Groupings'!$B$5,I1206&gt;'CBSA Bike Groupings'!$B$4),'CBSA Bike Groupings'!$A$5,
IF(I1206&gt;'CBSA Bike Groupings'!$B$5,'CBSA Bike Groupings'!$A$6,"")))))</f>
        <v>5</v>
      </c>
      <c r="L1206" s="48">
        <f>IF(J1206&lt;='CBSA Walk Groupings'!$B$2,'CBSA Walk Groupings'!$A$2,
IF(AND(J1206&lt;='CBSA Walk Groupings'!$B$3,J1206&gt;'CBSA Walk Groupings'!$B$2),'CBSA Walk Groupings'!$A$3,
IF(AND(J1206&lt;='CBSA Walk Groupings'!$B$4,J1206&gt;'CBSA Walk Groupings'!$B$3),'CBSA Walk Groupings'!$A$4,
IF(AND(J1206&lt;='CBSA Walk Groupings'!$B$5,J1206&gt;'CBSA Walk Groupings'!$B$4),'CBSA Walk Groupings'!$A$5,
IF(J1206&gt;'CBSA Walk Groupings'!$B$5,'CBSA Walk Groupings'!$A$6,"")))))</f>
        <v>4</v>
      </c>
      <c r="M1206" s="72">
        <v>0</v>
      </c>
      <c r="N1206" s="72">
        <v>4</v>
      </c>
    </row>
    <row r="1207" spans="1:14" x14ac:dyDescent="0.25">
      <c r="A1207" t="str">
        <f t="shared" si="18"/>
        <v>Midland Area Transportation Study_2013</v>
      </c>
      <c r="B1207" t="s">
        <v>379</v>
      </c>
      <c r="C1207" s="49" t="s">
        <v>133</v>
      </c>
      <c r="D1207">
        <v>2013</v>
      </c>
      <c r="E1207" s="45">
        <v>91022.211643245304</v>
      </c>
      <c r="F1207" s="50">
        <v>39783.794323865135</v>
      </c>
      <c r="G1207" s="46">
        <v>265.9999332425582</v>
      </c>
      <c r="H1207" s="46">
        <v>632.7347709631199</v>
      </c>
      <c r="I1207" s="47">
        <v>0.6686137854955494</v>
      </c>
      <c r="J1207" s="47">
        <v>1.5904334458705986</v>
      </c>
      <c r="K1207" s="48">
        <f>IF(I1207&lt;='CBSA Bike Groupings'!$B$2,'CBSA Bike Groupings'!$A$2,
IF(AND(I1207&lt;='CBSA Bike Groupings'!$B$3,I1207&gt;'CBSA Bike Groupings'!$B$2),'CBSA Bike Groupings'!$A$3,
IF(AND(I1207&lt;='CBSA Bike Groupings'!$B$4,I1207&gt;'CBSA Bike Groupings'!$B$3),'CBSA Bike Groupings'!$A$4,
IF(AND(I1207&lt;='CBSA Bike Groupings'!$B$5,I1207&gt;'CBSA Bike Groupings'!$B$4),'CBSA Bike Groupings'!$A$5,
IF(I1207&gt;'CBSA Bike Groupings'!$B$5,'CBSA Bike Groupings'!$A$6,"")))))</f>
        <v>4</v>
      </c>
      <c r="L1207" s="48">
        <f>IF(J1207&lt;='CBSA Walk Groupings'!$B$2,'CBSA Walk Groupings'!$A$2,
IF(AND(J1207&lt;='CBSA Walk Groupings'!$B$3,J1207&gt;'CBSA Walk Groupings'!$B$2),'CBSA Walk Groupings'!$A$3,
IF(AND(J1207&lt;='CBSA Walk Groupings'!$B$4,J1207&gt;'CBSA Walk Groupings'!$B$3),'CBSA Walk Groupings'!$A$4,
IF(AND(J1207&lt;='CBSA Walk Groupings'!$B$5,J1207&gt;'CBSA Walk Groupings'!$B$4),'CBSA Walk Groupings'!$A$5,
IF(J1207&gt;'CBSA Walk Groupings'!$B$5,'CBSA Walk Groupings'!$A$6,"")))))</f>
        <v>2</v>
      </c>
      <c r="M1207" s="72">
        <v>0</v>
      </c>
      <c r="N1207" s="72">
        <v>0</v>
      </c>
    </row>
    <row r="1208" spans="1:14" x14ac:dyDescent="0.25">
      <c r="A1208" t="str">
        <f t="shared" si="18"/>
        <v>Midland Area Transportation Study_2014</v>
      </c>
      <c r="B1208" t="s">
        <v>379</v>
      </c>
      <c r="C1208" s="49" t="s">
        <v>133</v>
      </c>
      <c r="D1208">
        <v>2014</v>
      </c>
      <c r="E1208" s="45">
        <v>90773.30790635632</v>
      </c>
      <c r="F1208" s="50">
        <v>39661.947564299073</v>
      </c>
      <c r="G1208" s="46">
        <v>209.00008192208168</v>
      </c>
      <c r="H1208" s="46">
        <v>633.74146574298561</v>
      </c>
      <c r="I1208" s="47">
        <v>0.52695365396077776</v>
      </c>
      <c r="J1208" s="47">
        <v>1.5978576561717701</v>
      </c>
      <c r="K1208" s="48">
        <f>IF(I1208&lt;='CBSA Bike Groupings'!$B$2,'CBSA Bike Groupings'!$A$2,
IF(AND(I1208&lt;='CBSA Bike Groupings'!$B$3,I1208&gt;'CBSA Bike Groupings'!$B$2),'CBSA Bike Groupings'!$A$3,
IF(AND(I1208&lt;='CBSA Bike Groupings'!$B$4,I1208&gt;'CBSA Bike Groupings'!$B$3),'CBSA Bike Groupings'!$A$4,
IF(AND(I1208&lt;='CBSA Bike Groupings'!$B$5,I1208&gt;'CBSA Bike Groupings'!$B$4),'CBSA Bike Groupings'!$A$5,
IF(I1208&gt;'CBSA Bike Groupings'!$B$5,'CBSA Bike Groupings'!$A$6,"")))))</f>
        <v>3</v>
      </c>
      <c r="L1208" s="48">
        <f>IF(J1208&lt;='CBSA Walk Groupings'!$B$2,'CBSA Walk Groupings'!$A$2,
IF(AND(J1208&lt;='CBSA Walk Groupings'!$B$3,J1208&gt;'CBSA Walk Groupings'!$B$2),'CBSA Walk Groupings'!$A$3,
IF(AND(J1208&lt;='CBSA Walk Groupings'!$B$4,J1208&gt;'CBSA Walk Groupings'!$B$3),'CBSA Walk Groupings'!$A$4,
IF(AND(J1208&lt;='CBSA Walk Groupings'!$B$5,J1208&gt;'CBSA Walk Groupings'!$B$4),'CBSA Walk Groupings'!$A$5,
IF(J1208&gt;'CBSA Walk Groupings'!$B$5,'CBSA Walk Groupings'!$A$6,"")))))</f>
        <v>2</v>
      </c>
      <c r="M1208" s="72">
        <v>0</v>
      </c>
      <c r="N1208" s="72">
        <v>0</v>
      </c>
    </row>
    <row r="1209" spans="1:14" x14ac:dyDescent="0.25">
      <c r="A1209" t="str">
        <f t="shared" si="18"/>
        <v>Midland Area Transportation Study_2015</v>
      </c>
      <c r="B1209" t="s">
        <v>379</v>
      </c>
      <c r="C1209" s="49" t="s">
        <v>133</v>
      </c>
      <c r="D1209">
        <v>2015</v>
      </c>
      <c r="E1209" s="45">
        <v>90765.336058393295</v>
      </c>
      <c r="F1209" s="50">
        <v>39922.124197542551</v>
      </c>
      <c r="G1209" s="46">
        <v>180.00008562401885</v>
      </c>
      <c r="H1209" s="46">
        <v>610.87868006325914</v>
      </c>
      <c r="I1209" s="47">
        <v>0.45087802626268808</v>
      </c>
      <c r="J1209" s="47">
        <v>1.5301757918504306</v>
      </c>
      <c r="K1209" s="48">
        <f>IF(I1209&lt;='CBSA Bike Groupings'!$B$2,'CBSA Bike Groupings'!$A$2,
IF(AND(I1209&lt;='CBSA Bike Groupings'!$B$3,I1209&gt;'CBSA Bike Groupings'!$B$2),'CBSA Bike Groupings'!$A$3,
IF(AND(I1209&lt;='CBSA Bike Groupings'!$B$4,I1209&gt;'CBSA Bike Groupings'!$B$3),'CBSA Bike Groupings'!$A$4,
IF(AND(I1209&lt;='CBSA Bike Groupings'!$B$5,I1209&gt;'CBSA Bike Groupings'!$B$4),'CBSA Bike Groupings'!$A$5,
IF(I1209&gt;'CBSA Bike Groupings'!$B$5,'CBSA Bike Groupings'!$A$6,"")))))</f>
        <v>3</v>
      </c>
      <c r="L1209" s="48">
        <f>IF(J1209&lt;='CBSA Walk Groupings'!$B$2,'CBSA Walk Groupings'!$A$2,
IF(AND(J1209&lt;='CBSA Walk Groupings'!$B$3,J1209&gt;'CBSA Walk Groupings'!$B$2),'CBSA Walk Groupings'!$A$3,
IF(AND(J1209&lt;='CBSA Walk Groupings'!$B$4,J1209&gt;'CBSA Walk Groupings'!$B$3),'CBSA Walk Groupings'!$A$4,
IF(AND(J1209&lt;='CBSA Walk Groupings'!$B$5,J1209&gt;'CBSA Walk Groupings'!$B$4),'CBSA Walk Groupings'!$A$5,
IF(J1209&gt;'CBSA Walk Groupings'!$B$5,'CBSA Walk Groupings'!$A$6,"")))))</f>
        <v>2</v>
      </c>
      <c r="M1209" s="72">
        <v>0</v>
      </c>
      <c r="N1209" s="72">
        <v>0</v>
      </c>
    </row>
    <row r="1210" spans="1:14" x14ac:dyDescent="0.25">
      <c r="A1210" t="str">
        <f t="shared" si="18"/>
        <v>Midland Area Transportation Study_2016</v>
      </c>
      <c r="B1210" t="s">
        <v>379</v>
      </c>
      <c r="C1210" s="49" t="s">
        <v>133</v>
      </c>
      <c r="D1210">
        <v>2016</v>
      </c>
      <c r="E1210" s="45">
        <v>90504.76506803876</v>
      </c>
      <c r="F1210" s="50">
        <v>40777.625943231455</v>
      </c>
      <c r="G1210" s="46">
        <v>151.00011738462328</v>
      </c>
      <c r="H1210" s="46">
        <v>556.88423559203591</v>
      </c>
      <c r="I1210" s="47">
        <v>0.37030139418817076</v>
      </c>
      <c r="J1210" s="47">
        <v>1.3656612485663142</v>
      </c>
      <c r="K1210" s="48">
        <f>IF(I1210&lt;='CBSA Bike Groupings'!$B$2,'CBSA Bike Groupings'!$A$2,
IF(AND(I1210&lt;='CBSA Bike Groupings'!$B$3,I1210&gt;'CBSA Bike Groupings'!$B$2),'CBSA Bike Groupings'!$A$3,
IF(AND(I1210&lt;='CBSA Bike Groupings'!$B$4,I1210&gt;'CBSA Bike Groupings'!$B$3),'CBSA Bike Groupings'!$A$4,
IF(AND(I1210&lt;='CBSA Bike Groupings'!$B$5,I1210&gt;'CBSA Bike Groupings'!$B$4),'CBSA Bike Groupings'!$A$5,
IF(I1210&gt;'CBSA Bike Groupings'!$B$5,'CBSA Bike Groupings'!$A$6,"")))))</f>
        <v>3</v>
      </c>
      <c r="L1210" s="48">
        <f>IF(J1210&lt;='CBSA Walk Groupings'!$B$2,'CBSA Walk Groupings'!$A$2,
IF(AND(J1210&lt;='CBSA Walk Groupings'!$B$3,J1210&gt;'CBSA Walk Groupings'!$B$2),'CBSA Walk Groupings'!$A$3,
IF(AND(J1210&lt;='CBSA Walk Groupings'!$B$4,J1210&gt;'CBSA Walk Groupings'!$B$3),'CBSA Walk Groupings'!$A$4,
IF(AND(J1210&lt;='CBSA Walk Groupings'!$B$5,J1210&gt;'CBSA Walk Groupings'!$B$4),'CBSA Walk Groupings'!$A$5,
IF(J1210&gt;'CBSA Walk Groupings'!$B$5,'CBSA Walk Groupings'!$A$6,"")))))</f>
        <v>2</v>
      </c>
      <c r="M1210" s="72">
        <v>0</v>
      </c>
      <c r="N1210" s="72">
        <v>1</v>
      </c>
    </row>
    <row r="1211" spans="1:14" x14ac:dyDescent="0.25">
      <c r="A1211" t="str">
        <f t="shared" si="18"/>
        <v>Midland Area Transportation Study_2017</v>
      </c>
      <c r="B1211" t="s">
        <v>379</v>
      </c>
      <c r="C1211" s="49" t="s">
        <v>133</v>
      </c>
      <c r="D1211">
        <v>2017</v>
      </c>
      <c r="E1211" s="45">
        <v>90465</v>
      </c>
      <c r="F1211" s="50">
        <v>40855</v>
      </c>
      <c r="G1211" s="46">
        <v>98</v>
      </c>
      <c r="H1211" s="46">
        <v>619</v>
      </c>
      <c r="I1211" s="47">
        <f>(G1211/$F1211)*100</f>
        <v>0.23987272059723413</v>
      </c>
      <c r="J1211" s="47">
        <f>(H1211/$F1211)*100</f>
        <v>1.5151144290784482</v>
      </c>
      <c r="K1211" s="48">
        <f>IF(I1211&lt;='CBSA Bike Groupings'!$B$2,'CBSA Bike Groupings'!$A$2,
IF(AND(I1211&lt;='CBSA Bike Groupings'!$B$3,I1211&gt;'CBSA Bike Groupings'!$B$2),'CBSA Bike Groupings'!$A$3,
IF(AND(I1211&lt;='CBSA Bike Groupings'!$B$4,I1211&gt;'CBSA Bike Groupings'!$B$3),'CBSA Bike Groupings'!$A$4,
IF(AND(I1211&lt;='CBSA Bike Groupings'!$B$5,I1211&gt;'CBSA Bike Groupings'!$B$4),'CBSA Bike Groupings'!$A$5,
IF(I1211&gt;'CBSA Bike Groupings'!$B$5,'CBSA Bike Groupings'!$A$6,"")))))</f>
        <v>2</v>
      </c>
      <c r="L1211" s="48">
        <f>IF(J1211&lt;='CBSA Walk Groupings'!$B$2,'CBSA Walk Groupings'!$A$2,
IF(AND(J1211&lt;='CBSA Walk Groupings'!$B$3,J1211&gt;'CBSA Walk Groupings'!$B$2),'CBSA Walk Groupings'!$A$3,
IF(AND(J1211&lt;='CBSA Walk Groupings'!$B$4,J1211&gt;'CBSA Walk Groupings'!$B$3),'CBSA Walk Groupings'!$A$4,
IF(AND(J1211&lt;='CBSA Walk Groupings'!$B$5,J1211&gt;'CBSA Walk Groupings'!$B$4),'CBSA Walk Groupings'!$A$5,
IF(J1211&gt;'CBSA Walk Groupings'!$B$5,'CBSA Walk Groupings'!$A$6,"")))))</f>
        <v>2</v>
      </c>
      <c r="M1211" s="72">
        <v>0</v>
      </c>
      <c r="N1211" s="72">
        <v>1</v>
      </c>
    </row>
    <row r="1212" spans="1:14" x14ac:dyDescent="0.25">
      <c r="A1212" t="str">
        <f t="shared" si="18"/>
        <v>Mid-Ohio Regional Planning Commission_2013</v>
      </c>
      <c r="B1212" t="s">
        <v>380</v>
      </c>
      <c r="C1212" s="49" t="s">
        <v>99</v>
      </c>
      <c r="D1212">
        <v>2013</v>
      </c>
      <c r="E1212" s="45">
        <v>1452648.4758806606</v>
      </c>
      <c r="F1212" s="50">
        <v>712788.70278382639</v>
      </c>
      <c r="G1212" s="46">
        <v>3654.7872320238048</v>
      </c>
      <c r="H1212" s="46">
        <v>15413.430931311503</v>
      </c>
      <c r="I1212" s="47">
        <v>0.51274483135743854</v>
      </c>
      <c r="J1212" s="47">
        <v>2.1624123490052098</v>
      </c>
      <c r="K1212" s="48">
        <f>IF(I1212&lt;='CBSA Bike Groupings'!$B$2,'CBSA Bike Groupings'!$A$2,
IF(AND(I1212&lt;='CBSA Bike Groupings'!$B$3,I1212&gt;'CBSA Bike Groupings'!$B$2),'CBSA Bike Groupings'!$A$3,
IF(AND(I1212&lt;='CBSA Bike Groupings'!$B$4,I1212&gt;'CBSA Bike Groupings'!$B$3),'CBSA Bike Groupings'!$A$4,
IF(AND(I1212&lt;='CBSA Bike Groupings'!$B$5,I1212&gt;'CBSA Bike Groupings'!$B$4),'CBSA Bike Groupings'!$A$5,
IF(I1212&gt;'CBSA Bike Groupings'!$B$5,'CBSA Bike Groupings'!$A$6,"")))))</f>
        <v>3</v>
      </c>
      <c r="L1212" s="48">
        <f>IF(J1212&lt;='CBSA Walk Groupings'!$B$2,'CBSA Walk Groupings'!$A$2,
IF(AND(J1212&lt;='CBSA Walk Groupings'!$B$3,J1212&gt;'CBSA Walk Groupings'!$B$2),'CBSA Walk Groupings'!$A$3,
IF(AND(J1212&lt;='CBSA Walk Groupings'!$B$4,J1212&gt;'CBSA Walk Groupings'!$B$3),'CBSA Walk Groupings'!$A$4,
IF(AND(J1212&lt;='CBSA Walk Groupings'!$B$5,J1212&gt;'CBSA Walk Groupings'!$B$4),'CBSA Walk Groupings'!$A$5,
IF(J1212&gt;'CBSA Walk Groupings'!$B$5,'CBSA Walk Groupings'!$A$6,"")))))</f>
        <v>3</v>
      </c>
      <c r="M1212" s="72">
        <v>3</v>
      </c>
      <c r="N1212" s="72">
        <v>14</v>
      </c>
    </row>
    <row r="1213" spans="1:14" x14ac:dyDescent="0.25">
      <c r="A1213" t="str">
        <f t="shared" si="18"/>
        <v>Mid-Ohio Regional Planning Commission_2014</v>
      </c>
      <c r="B1213" t="s">
        <v>380</v>
      </c>
      <c r="C1213" s="49" t="s">
        <v>99</v>
      </c>
      <c r="D1213">
        <v>2014</v>
      </c>
      <c r="E1213" s="45">
        <v>1473099.638292023</v>
      </c>
      <c r="F1213" s="50">
        <v>726177.99711020046</v>
      </c>
      <c r="G1213" s="46">
        <v>3808.0010821964411</v>
      </c>
      <c r="H1213" s="46">
        <v>15876.878784483066</v>
      </c>
      <c r="I1213" s="47">
        <v>0.52438948816271569</v>
      </c>
      <c r="J1213" s="47">
        <v>2.1863618627477757</v>
      </c>
      <c r="K1213" s="48">
        <f>IF(I1213&lt;='CBSA Bike Groupings'!$B$2,'CBSA Bike Groupings'!$A$2,
IF(AND(I1213&lt;='CBSA Bike Groupings'!$B$3,I1213&gt;'CBSA Bike Groupings'!$B$2),'CBSA Bike Groupings'!$A$3,
IF(AND(I1213&lt;='CBSA Bike Groupings'!$B$4,I1213&gt;'CBSA Bike Groupings'!$B$3),'CBSA Bike Groupings'!$A$4,
IF(AND(I1213&lt;='CBSA Bike Groupings'!$B$5,I1213&gt;'CBSA Bike Groupings'!$B$4),'CBSA Bike Groupings'!$A$5,
IF(I1213&gt;'CBSA Bike Groupings'!$B$5,'CBSA Bike Groupings'!$A$6,"")))))</f>
        <v>3</v>
      </c>
      <c r="L1213" s="48">
        <f>IF(J1213&lt;='CBSA Walk Groupings'!$B$2,'CBSA Walk Groupings'!$A$2,
IF(AND(J1213&lt;='CBSA Walk Groupings'!$B$3,J1213&gt;'CBSA Walk Groupings'!$B$2),'CBSA Walk Groupings'!$A$3,
IF(AND(J1213&lt;='CBSA Walk Groupings'!$B$4,J1213&gt;'CBSA Walk Groupings'!$B$3),'CBSA Walk Groupings'!$A$4,
IF(AND(J1213&lt;='CBSA Walk Groupings'!$B$5,J1213&gt;'CBSA Walk Groupings'!$B$4),'CBSA Walk Groupings'!$A$5,
IF(J1213&gt;'CBSA Walk Groupings'!$B$5,'CBSA Walk Groupings'!$A$6,"")))))</f>
        <v>3</v>
      </c>
      <c r="M1213" s="72">
        <v>3</v>
      </c>
      <c r="N1213" s="72">
        <v>18</v>
      </c>
    </row>
    <row r="1214" spans="1:14" x14ac:dyDescent="0.25">
      <c r="A1214" t="str">
        <f t="shared" si="18"/>
        <v>Mid-Ohio Regional Planning Commission_2015</v>
      </c>
      <c r="B1214" t="s">
        <v>380</v>
      </c>
      <c r="C1214" s="49" t="s">
        <v>99</v>
      </c>
      <c r="D1214">
        <v>2015</v>
      </c>
      <c r="E1214" s="45">
        <v>1495455.7769297187</v>
      </c>
      <c r="F1214" s="50">
        <v>744592.35698633571</v>
      </c>
      <c r="G1214" s="46">
        <v>3980.4735705489579</v>
      </c>
      <c r="H1214" s="46">
        <v>16351.458459273261</v>
      </c>
      <c r="I1214" s="47">
        <v>0.5345842638862871</v>
      </c>
      <c r="J1214" s="47">
        <v>2.1960282436223464</v>
      </c>
      <c r="K1214" s="48">
        <f>IF(I1214&lt;='CBSA Bike Groupings'!$B$2,'CBSA Bike Groupings'!$A$2,
IF(AND(I1214&lt;='CBSA Bike Groupings'!$B$3,I1214&gt;'CBSA Bike Groupings'!$B$2),'CBSA Bike Groupings'!$A$3,
IF(AND(I1214&lt;='CBSA Bike Groupings'!$B$4,I1214&gt;'CBSA Bike Groupings'!$B$3),'CBSA Bike Groupings'!$A$4,
IF(AND(I1214&lt;='CBSA Bike Groupings'!$B$5,I1214&gt;'CBSA Bike Groupings'!$B$4),'CBSA Bike Groupings'!$A$5,
IF(I1214&gt;'CBSA Bike Groupings'!$B$5,'CBSA Bike Groupings'!$A$6,"")))))</f>
        <v>3</v>
      </c>
      <c r="L1214" s="48">
        <f>IF(J1214&lt;='CBSA Walk Groupings'!$B$2,'CBSA Walk Groupings'!$A$2,
IF(AND(J1214&lt;='CBSA Walk Groupings'!$B$3,J1214&gt;'CBSA Walk Groupings'!$B$2),'CBSA Walk Groupings'!$A$3,
IF(AND(J1214&lt;='CBSA Walk Groupings'!$B$4,J1214&gt;'CBSA Walk Groupings'!$B$3),'CBSA Walk Groupings'!$A$4,
IF(AND(J1214&lt;='CBSA Walk Groupings'!$B$5,J1214&gt;'CBSA Walk Groupings'!$B$4),'CBSA Walk Groupings'!$A$5,
IF(J1214&gt;'CBSA Walk Groupings'!$B$5,'CBSA Walk Groupings'!$A$6,"")))))</f>
        <v>3</v>
      </c>
      <c r="M1214" s="72">
        <v>4</v>
      </c>
      <c r="N1214" s="72">
        <v>16</v>
      </c>
    </row>
    <row r="1215" spans="1:14" x14ac:dyDescent="0.25">
      <c r="A1215" t="str">
        <f t="shared" si="18"/>
        <v>Mid-Ohio Regional Planning Commission_2016</v>
      </c>
      <c r="B1215" t="s">
        <v>380</v>
      </c>
      <c r="C1215" s="49" t="s">
        <v>99</v>
      </c>
      <c r="D1215">
        <v>2016</v>
      </c>
      <c r="E1215" s="45">
        <v>1515932.0406288391</v>
      </c>
      <c r="F1215" s="50">
        <v>763373.93250573415</v>
      </c>
      <c r="G1215" s="46">
        <v>3996.5584266106221</v>
      </c>
      <c r="H1215" s="46">
        <v>17048.185277220135</v>
      </c>
      <c r="I1215" s="47">
        <v>0.52353876081308315</v>
      </c>
      <c r="J1215" s="47">
        <v>2.2332679374131073</v>
      </c>
      <c r="K1215" s="48">
        <f>IF(I1215&lt;='CBSA Bike Groupings'!$B$2,'CBSA Bike Groupings'!$A$2,
IF(AND(I1215&lt;='CBSA Bike Groupings'!$B$3,I1215&gt;'CBSA Bike Groupings'!$B$2),'CBSA Bike Groupings'!$A$3,
IF(AND(I1215&lt;='CBSA Bike Groupings'!$B$4,I1215&gt;'CBSA Bike Groupings'!$B$3),'CBSA Bike Groupings'!$A$4,
IF(AND(I1215&lt;='CBSA Bike Groupings'!$B$5,I1215&gt;'CBSA Bike Groupings'!$B$4),'CBSA Bike Groupings'!$A$5,
IF(I1215&gt;'CBSA Bike Groupings'!$B$5,'CBSA Bike Groupings'!$A$6,"")))))</f>
        <v>3</v>
      </c>
      <c r="L1215" s="48">
        <f>IF(J1215&lt;='CBSA Walk Groupings'!$B$2,'CBSA Walk Groupings'!$A$2,
IF(AND(J1215&lt;='CBSA Walk Groupings'!$B$3,J1215&gt;'CBSA Walk Groupings'!$B$2),'CBSA Walk Groupings'!$A$3,
IF(AND(J1215&lt;='CBSA Walk Groupings'!$B$4,J1215&gt;'CBSA Walk Groupings'!$B$3),'CBSA Walk Groupings'!$A$4,
IF(AND(J1215&lt;='CBSA Walk Groupings'!$B$5,J1215&gt;'CBSA Walk Groupings'!$B$4),'CBSA Walk Groupings'!$A$5,
IF(J1215&gt;'CBSA Walk Groupings'!$B$5,'CBSA Walk Groupings'!$A$6,"")))))</f>
        <v>3</v>
      </c>
      <c r="M1215" s="72">
        <v>2</v>
      </c>
      <c r="N1215" s="72">
        <v>31</v>
      </c>
    </row>
    <row r="1216" spans="1:14" x14ac:dyDescent="0.25">
      <c r="A1216" t="str">
        <f t="shared" si="18"/>
        <v>Mid-Ohio Regional Planning Commission_2017</v>
      </c>
      <c r="B1216" t="s">
        <v>380</v>
      </c>
      <c r="C1216" s="49" t="s">
        <v>99</v>
      </c>
      <c r="D1216">
        <v>2017</v>
      </c>
      <c r="E1216" s="45">
        <v>1542365</v>
      </c>
      <c r="F1216" s="50">
        <v>782775</v>
      </c>
      <c r="G1216" s="46">
        <v>3992</v>
      </c>
      <c r="H1216" s="46">
        <v>17369</v>
      </c>
      <c r="I1216" s="47">
        <f>(G1216/$F1216)*100</f>
        <v>0.50998051802880773</v>
      </c>
      <c r="J1216" s="47">
        <f>(H1216/$F1216)*100</f>
        <v>2.218900705822235</v>
      </c>
      <c r="K1216" s="48">
        <f>IF(I1216&lt;='CBSA Bike Groupings'!$B$2,'CBSA Bike Groupings'!$A$2,
IF(AND(I1216&lt;='CBSA Bike Groupings'!$B$3,I1216&gt;'CBSA Bike Groupings'!$B$2),'CBSA Bike Groupings'!$A$3,
IF(AND(I1216&lt;='CBSA Bike Groupings'!$B$4,I1216&gt;'CBSA Bike Groupings'!$B$3),'CBSA Bike Groupings'!$A$4,
IF(AND(I1216&lt;='CBSA Bike Groupings'!$B$5,I1216&gt;'CBSA Bike Groupings'!$B$4),'CBSA Bike Groupings'!$A$5,
IF(I1216&gt;'CBSA Bike Groupings'!$B$5,'CBSA Bike Groupings'!$A$6,"")))))</f>
        <v>3</v>
      </c>
      <c r="L1216" s="48">
        <f>IF(J1216&lt;='CBSA Walk Groupings'!$B$2,'CBSA Walk Groupings'!$A$2,
IF(AND(J1216&lt;='CBSA Walk Groupings'!$B$3,J1216&gt;'CBSA Walk Groupings'!$B$2),'CBSA Walk Groupings'!$A$3,
IF(AND(J1216&lt;='CBSA Walk Groupings'!$B$4,J1216&gt;'CBSA Walk Groupings'!$B$3),'CBSA Walk Groupings'!$A$4,
IF(AND(J1216&lt;='CBSA Walk Groupings'!$B$5,J1216&gt;'CBSA Walk Groupings'!$B$4),'CBSA Walk Groupings'!$A$5,
IF(J1216&gt;'CBSA Walk Groupings'!$B$5,'CBSA Walk Groupings'!$A$6,"")))))</f>
        <v>3</v>
      </c>
      <c r="M1216" s="72">
        <v>2</v>
      </c>
      <c r="N1216" s="72">
        <v>23</v>
      </c>
    </row>
    <row r="1217" spans="1:14" x14ac:dyDescent="0.25">
      <c r="A1217" t="str">
        <f t="shared" si="18"/>
        <v>Mid-Region COG_2013</v>
      </c>
      <c r="B1217" t="s">
        <v>381</v>
      </c>
      <c r="C1217" s="49" t="s">
        <v>247</v>
      </c>
      <c r="D1217">
        <v>2013</v>
      </c>
      <c r="E1217" s="45">
        <v>866768.53598687937</v>
      </c>
      <c r="F1217" s="50">
        <v>388494.86352849199</v>
      </c>
      <c r="G1217" s="46">
        <v>3862.2347470753975</v>
      </c>
      <c r="H1217" s="46">
        <v>7038.211731444022</v>
      </c>
      <c r="I1217" s="47">
        <v>0.99415336202820692</v>
      </c>
      <c r="J1217" s="47">
        <v>1.8116614638143971</v>
      </c>
      <c r="K1217" s="48">
        <f>IF(I1217&lt;='CBSA Bike Groupings'!$B$2,'CBSA Bike Groupings'!$A$2,
IF(AND(I1217&lt;='CBSA Bike Groupings'!$B$3,I1217&gt;'CBSA Bike Groupings'!$B$2),'CBSA Bike Groupings'!$A$3,
IF(AND(I1217&lt;='CBSA Bike Groupings'!$B$4,I1217&gt;'CBSA Bike Groupings'!$B$3),'CBSA Bike Groupings'!$A$4,
IF(AND(I1217&lt;='CBSA Bike Groupings'!$B$5,I1217&gt;'CBSA Bike Groupings'!$B$4),'CBSA Bike Groupings'!$A$5,
IF(I1217&gt;'CBSA Bike Groupings'!$B$5,'CBSA Bike Groupings'!$A$6,"")))))</f>
        <v>5</v>
      </c>
      <c r="L1217" s="48">
        <f>IF(J1217&lt;='CBSA Walk Groupings'!$B$2,'CBSA Walk Groupings'!$A$2,
IF(AND(J1217&lt;='CBSA Walk Groupings'!$B$3,J1217&gt;'CBSA Walk Groupings'!$B$2),'CBSA Walk Groupings'!$A$3,
IF(AND(J1217&lt;='CBSA Walk Groupings'!$B$4,J1217&gt;'CBSA Walk Groupings'!$B$3),'CBSA Walk Groupings'!$A$4,
IF(AND(J1217&lt;='CBSA Walk Groupings'!$B$5,J1217&gt;'CBSA Walk Groupings'!$B$4),'CBSA Walk Groupings'!$A$5,
IF(J1217&gt;'CBSA Walk Groupings'!$B$5,'CBSA Walk Groupings'!$A$6,"")))))</f>
        <v>2</v>
      </c>
      <c r="M1217" s="72">
        <v>1</v>
      </c>
      <c r="N1217" s="72">
        <v>19</v>
      </c>
    </row>
    <row r="1218" spans="1:14" x14ac:dyDescent="0.25">
      <c r="A1218" t="str">
        <f t="shared" si="18"/>
        <v>Mid-Region COG_2014</v>
      </c>
      <c r="B1218" t="s">
        <v>381</v>
      </c>
      <c r="C1218" s="49" t="s">
        <v>247</v>
      </c>
      <c r="D1218">
        <v>2014</v>
      </c>
      <c r="E1218" s="45">
        <v>872587.39569701022</v>
      </c>
      <c r="F1218" s="50">
        <v>386644.50195637444</v>
      </c>
      <c r="G1218" s="46">
        <v>3859.1616260063533</v>
      </c>
      <c r="H1218" s="46">
        <v>7068.3493341517451</v>
      </c>
      <c r="I1218" s="47">
        <v>0.99811625575417784</v>
      </c>
      <c r="J1218" s="47">
        <v>1.8281261723331772</v>
      </c>
      <c r="K1218" s="48">
        <f>IF(I1218&lt;='CBSA Bike Groupings'!$B$2,'CBSA Bike Groupings'!$A$2,
IF(AND(I1218&lt;='CBSA Bike Groupings'!$B$3,I1218&gt;'CBSA Bike Groupings'!$B$2),'CBSA Bike Groupings'!$A$3,
IF(AND(I1218&lt;='CBSA Bike Groupings'!$B$4,I1218&gt;'CBSA Bike Groupings'!$B$3),'CBSA Bike Groupings'!$A$4,
IF(AND(I1218&lt;='CBSA Bike Groupings'!$B$5,I1218&gt;'CBSA Bike Groupings'!$B$4),'CBSA Bike Groupings'!$A$5,
IF(I1218&gt;'CBSA Bike Groupings'!$B$5,'CBSA Bike Groupings'!$A$6,"")))))</f>
        <v>5</v>
      </c>
      <c r="L1218" s="48">
        <f>IF(J1218&lt;='CBSA Walk Groupings'!$B$2,'CBSA Walk Groupings'!$A$2,
IF(AND(J1218&lt;='CBSA Walk Groupings'!$B$3,J1218&gt;'CBSA Walk Groupings'!$B$2),'CBSA Walk Groupings'!$A$3,
IF(AND(J1218&lt;='CBSA Walk Groupings'!$B$4,J1218&gt;'CBSA Walk Groupings'!$B$3),'CBSA Walk Groupings'!$A$4,
IF(AND(J1218&lt;='CBSA Walk Groupings'!$B$5,J1218&gt;'CBSA Walk Groupings'!$B$4),'CBSA Walk Groupings'!$A$5,
IF(J1218&gt;'CBSA Walk Groupings'!$B$5,'CBSA Walk Groupings'!$A$6,"")))))</f>
        <v>2</v>
      </c>
      <c r="M1218" s="72">
        <v>2</v>
      </c>
      <c r="N1218" s="72">
        <v>30</v>
      </c>
    </row>
    <row r="1219" spans="1:14" x14ac:dyDescent="0.25">
      <c r="A1219" t="str">
        <f t="shared" ref="A1219:A1282" si="19">B1219&amp;"_"&amp;D1219</f>
        <v>Mid-Region COG_2015</v>
      </c>
      <c r="B1219" t="s">
        <v>381</v>
      </c>
      <c r="C1219" s="49" t="s">
        <v>247</v>
      </c>
      <c r="D1219">
        <v>2015</v>
      </c>
      <c r="E1219" s="45">
        <v>876245.55861742748</v>
      </c>
      <c r="F1219" s="50">
        <v>386762.70080156182</v>
      </c>
      <c r="G1219" s="46">
        <v>3913.9620826941655</v>
      </c>
      <c r="H1219" s="46">
        <v>7297.9752826770855</v>
      </c>
      <c r="I1219" s="47">
        <v>1.011980233508174</v>
      </c>
      <c r="J1219" s="47">
        <v>1.8869387527680681</v>
      </c>
      <c r="K1219" s="48">
        <f>IF(I1219&lt;='CBSA Bike Groupings'!$B$2,'CBSA Bike Groupings'!$A$2,
IF(AND(I1219&lt;='CBSA Bike Groupings'!$B$3,I1219&gt;'CBSA Bike Groupings'!$B$2),'CBSA Bike Groupings'!$A$3,
IF(AND(I1219&lt;='CBSA Bike Groupings'!$B$4,I1219&gt;'CBSA Bike Groupings'!$B$3),'CBSA Bike Groupings'!$A$4,
IF(AND(I1219&lt;='CBSA Bike Groupings'!$B$5,I1219&gt;'CBSA Bike Groupings'!$B$4),'CBSA Bike Groupings'!$A$5,
IF(I1219&gt;'CBSA Bike Groupings'!$B$5,'CBSA Bike Groupings'!$A$6,"")))))</f>
        <v>5</v>
      </c>
      <c r="L1219" s="48">
        <f>IF(J1219&lt;='CBSA Walk Groupings'!$B$2,'CBSA Walk Groupings'!$A$2,
IF(AND(J1219&lt;='CBSA Walk Groupings'!$B$3,J1219&gt;'CBSA Walk Groupings'!$B$2),'CBSA Walk Groupings'!$A$3,
IF(AND(J1219&lt;='CBSA Walk Groupings'!$B$4,J1219&gt;'CBSA Walk Groupings'!$B$3),'CBSA Walk Groupings'!$A$4,
IF(AND(J1219&lt;='CBSA Walk Groupings'!$B$5,J1219&gt;'CBSA Walk Groupings'!$B$4),'CBSA Walk Groupings'!$A$5,
IF(J1219&gt;'CBSA Walk Groupings'!$B$5,'CBSA Walk Groupings'!$A$6,"")))))</f>
        <v>3</v>
      </c>
      <c r="M1219" s="72">
        <v>5</v>
      </c>
      <c r="N1219" s="72">
        <v>17</v>
      </c>
    </row>
    <row r="1220" spans="1:14" x14ac:dyDescent="0.25">
      <c r="A1220" t="str">
        <f t="shared" si="19"/>
        <v>Mid-Region COG_2016</v>
      </c>
      <c r="B1220" t="s">
        <v>381</v>
      </c>
      <c r="C1220" s="49" t="s">
        <v>247</v>
      </c>
      <c r="D1220">
        <v>2016</v>
      </c>
      <c r="E1220" s="45">
        <v>878136.49459743313</v>
      </c>
      <c r="F1220" s="50">
        <v>391194.68863798468</v>
      </c>
      <c r="G1220" s="46">
        <v>4085.0966494796139</v>
      </c>
      <c r="H1220" s="46">
        <v>6791.0587093524491</v>
      </c>
      <c r="I1220" s="47">
        <v>1.0442617878332192</v>
      </c>
      <c r="J1220" s="47">
        <v>1.7359792723660827</v>
      </c>
      <c r="K1220" s="48">
        <f>IF(I1220&lt;='CBSA Bike Groupings'!$B$2,'CBSA Bike Groupings'!$A$2,
IF(AND(I1220&lt;='CBSA Bike Groupings'!$B$3,I1220&gt;'CBSA Bike Groupings'!$B$2),'CBSA Bike Groupings'!$A$3,
IF(AND(I1220&lt;='CBSA Bike Groupings'!$B$4,I1220&gt;'CBSA Bike Groupings'!$B$3),'CBSA Bike Groupings'!$A$4,
IF(AND(I1220&lt;='CBSA Bike Groupings'!$B$5,I1220&gt;'CBSA Bike Groupings'!$B$4),'CBSA Bike Groupings'!$A$5,
IF(I1220&gt;'CBSA Bike Groupings'!$B$5,'CBSA Bike Groupings'!$A$6,"")))))</f>
        <v>5</v>
      </c>
      <c r="L1220" s="48">
        <f>IF(J1220&lt;='CBSA Walk Groupings'!$B$2,'CBSA Walk Groupings'!$A$2,
IF(AND(J1220&lt;='CBSA Walk Groupings'!$B$3,J1220&gt;'CBSA Walk Groupings'!$B$2),'CBSA Walk Groupings'!$A$3,
IF(AND(J1220&lt;='CBSA Walk Groupings'!$B$4,J1220&gt;'CBSA Walk Groupings'!$B$3),'CBSA Walk Groupings'!$A$4,
IF(AND(J1220&lt;='CBSA Walk Groupings'!$B$5,J1220&gt;'CBSA Walk Groupings'!$B$4),'CBSA Walk Groupings'!$A$5,
IF(J1220&gt;'CBSA Walk Groupings'!$B$5,'CBSA Walk Groupings'!$A$6,"")))))</f>
        <v>2</v>
      </c>
      <c r="M1220" s="72">
        <v>2</v>
      </c>
      <c r="N1220" s="72">
        <v>34</v>
      </c>
    </row>
    <row r="1221" spans="1:14" x14ac:dyDescent="0.25">
      <c r="A1221" t="str">
        <f t="shared" si="19"/>
        <v>Mid-Region COG_2017</v>
      </c>
      <c r="B1221" t="s">
        <v>381</v>
      </c>
      <c r="C1221" s="49" t="s">
        <v>247</v>
      </c>
      <c r="D1221">
        <v>2017</v>
      </c>
      <c r="E1221" s="45">
        <v>878695</v>
      </c>
      <c r="F1221" s="50">
        <v>394500</v>
      </c>
      <c r="G1221" s="46">
        <v>4044</v>
      </c>
      <c r="H1221" s="46">
        <v>6953</v>
      </c>
      <c r="I1221" s="47">
        <f>(G1221/$F1221)*100</f>
        <v>1.0250950570342205</v>
      </c>
      <c r="J1221" s="47">
        <f>(H1221/$F1221)*100</f>
        <v>1.7624841571609633</v>
      </c>
      <c r="K1221" s="48">
        <f>IF(I1221&lt;='CBSA Bike Groupings'!$B$2,'CBSA Bike Groupings'!$A$2,
IF(AND(I1221&lt;='CBSA Bike Groupings'!$B$3,I1221&gt;'CBSA Bike Groupings'!$B$2),'CBSA Bike Groupings'!$A$3,
IF(AND(I1221&lt;='CBSA Bike Groupings'!$B$4,I1221&gt;'CBSA Bike Groupings'!$B$3),'CBSA Bike Groupings'!$A$4,
IF(AND(I1221&lt;='CBSA Bike Groupings'!$B$5,I1221&gt;'CBSA Bike Groupings'!$B$4),'CBSA Bike Groupings'!$A$5,
IF(I1221&gt;'CBSA Bike Groupings'!$B$5,'CBSA Bike Groupings'!$A$6,"")))))</f>
        <v>5</v>
      </c>
      <c r="L1221" s="48">
        <f>IF(J1221&lt;='CBSA Walk Groupings'!$B$2,'CBSA Walk Groupings'!$A$2,
IF(AND(J1221&lt;='CBSA Walk Groupings'!$B$3,J1221&gt;'CBSA Walk Groupings'!$B$2),'CBSA Walk Groupings'!$A$3,
IF(AND(J1221&lt;='CBSA Walk Groupings'!$B$4,J1221&gt;'CBSA Walk Groupings'!$B$3),'CBSA Walk Groupings'!$A$4,
IF(AND(J1221&lt;='CBSA Walk Groupings'!$B$5,J1221&gt;'CBSA Walk Groupings'!$B$4),'CBSA Walk Groupings'!$A$5,
IF(J1221&gt;'CBSA Walk Groupings'!$B$5,'CBSA Walk Groupings'!$A$6,"")))))</f>
        <v>2</v>
      </c>
      <c r="M1221" s="72">
        <v>2</v>
      </c>
      <c r="N1221" s="72">
        <v>33</v>
      </c>
    </row>
    <row r="1222" spans="1:14" x14ac:dyDescent="0.25">
      <c r="A1222" t="str">
        <f t="shared" si="19"/>
        <v>Missoula Metropolitan Planning Organization_2013</v>
      </c>
      <c r="B1222" t="s">
        <v>382</v>
      </c>
      <c r="C1222" s="49" t="s">
        <v>277</v>
      </c>
      <c r="D1222">
        <v>2013</v>
      </c>
      <c r="E1222" s="45">
        <v>87184.585558628591</v>
      </c>
      <c r="F1222" s="50">
        <v>45100.621213071383</v>
      </c>
      <c r="G1222" s="46">
        <v>2372.8986515565057</v>
      </c>
      <c r="H1222" s="46">
        <v>2802.7446614997857</v>
      </c>
      <c r="I1222" s="47">
        <v>5.2613436084307752</v>
      </c>
      <c r="J1222" s="47">
        <v>6.2144258462840742</v>
      </c>
      <c r="K1222" s="48">
        <f>IF(I1222&lt;='CBSA Bike Groupings'!$B$2,'CBSA Bike Groupings'!$A$2,
IF(AND(I1222&lt;='CBSA Bike Groupings'!$B$3,I1222&gt;'CBSA Bike Groupings'!$B$2),'CBSA Bike Groupings'!$A$3,
IF(AND(I1222&lt;='CBSA Bike Groupings'!$B$4,I1222&gt;'CBSA Bike Groupings'!$B$3),'CBSA Bike Groupings'!$A$4,
IF(AND(I1222&lt;='CBSA Bike Groupings'!$B$5,I1222&gt;'CBSA Bike Groupings'!$B$4),'CBSA Bike Groupings'!$A$5,
IF(I1222&gt;'CBSA Bike Groupings'!$B$5,'CBSA Bike Groupings'!$A$6,"")))))</f>
        <v>5</v>
      </c>
      <c r="L1222" s="48">
        <f>IF(J1222&lt;='CBSA Walk Groupings'!$B$2,'CBSA Walk Groupings'!$A$2,
IF(AND(J1222&lt;='CBSA Walk Groupings'!$B$3,J1222&gt;'CBSA Walk Groupings'!$B$2),'CBSA Walk Groupings'!$A$3,
IF(AND(J1222&lt;='CBSA Walk Groupings'!$B$4,J1222&gt;'CBSA Walk Groupings'!$B$3),'CBSA Walk Groupings'!$A$4,
IF(AND(J1222&lt;='CBSA Walk Groupings'!$B$5,J1222&gt;'CBSA Walk Groupings'!$B$4),'CBSA Walk Groupings'!$A$5,
IF(J1222&gt;'CBSA Walk Groupings'!$B$5,'CBSA Walk Groupings'!$A$6,"")))))</f>
        <v>5</v>
      </c>
      <c r="M1222" s="72">
        <v>0</v>
      </c>
      <c r="N1222" s="72">
        <v>3</v>
      </c>
    </row>
    <row r="1223" spans="1:14" x14ac:dyDescent="0.25">
      <c r="A1223" t="str">
        <f t="shared" si="19"/>
        <v>Missoula Metropolitan Planning Organization_2014</v>
      </c>
      <c r="B1223" t="s">
        <v>382</v>
      </c>
      <c r="C1223" s="49" t="s">
        <v>277</v>
      </c>
      <c r="D1223">
        <v>2014</v>
      </c>
      <c r="E1223" s="45">
        <v>87687.866665862151</v>
      </c>
      <c r="F1223" s="50">
        <v>45211.865339697826</v>
      </c>
      <c r="G1223" s="46">
        <v>2176.7913256319707</v>
      </c>
      <c r="H1223" s="46">
        <v>2834.8706002751574</v>
      </c>
      <c r="I1223" s="47">
        <v>4.8146461316663727</v>
      </c>
      <c r="J1223" s="47">
        <v>6.2701916387997993</v>
      </c>
      <c r="K1223" s="48">
        <f>IF(I1223&lt;='CBSA Bike Groupings'!$B$2,'CBSA Bike Groupings'!$A$2,
IF(AND(I1223&lt;='CBSA Bike Groupings'!$B$3,I1223&gt;'CBSA Bike Groupings'!$B$2),'CBSA Bike Groupings'!$A$3,
IF(AND(I1223&lt;='CBSA Bike Groupings'!$B$4,I1223&gt;'CBSA Bike Groupings'!$B$3),'CBSA Bike Groupings'!$A$4,
IF(AND(I1223&lt;='CBSA Bike Groupings'!$B$5,I1223&gt;'CBSA Bike Groupings'!$B$4),'CBSA Bike Groupings'!$A$5,
IF(I1223&gt;'CBSA Bike Groupings'!$B$5,'CBSA Bike Groupings'!$A$6,"")))))</f>
        <v>5</v>
      </c>
      <c r="L1223" s="48">
        <f>IF(J1223&lt;='CBSA Walk Groupings'!$B$2,'CBSA Walk Groupings'!$A$2,
IF(AND(J1223&lt;='CBSA Walk Groupings'!$B$3,J1223&gt;'CBSA Walk Groupings'!$B$2),'CBSA Walk Groupings'!$A$3,
IF(AND(J1223&lt;='CBSA Walk Groupings'!$B$4,J1223&gt;'CBSA Walk Groupings'!$B$3),'CBSA Walk Groupings'!$A$4,
IF(AND(J1223&lt;='CBSA Walk Groupings'!$B$5,J1223&gt;'CBSA Walk Groupings'!$B$4),'CBSA Walk Groupings'!$A$5,
IF(J1223&gt;'CBSA Walk Groupings'!$B$5,'CBSA Walk Groupings'!$A$6,"")))))</f>
        <v>5</v>
      </c>
      <c r="M1223" s="72">
        <v>0</v>
      </c>
      <c r="N1223" s="72">
        <v>0</v>
      </c>
    </row>
    <row r="1224" spans="1:14" x14ac:dyDescent="0.25">
      <c r="A1224" t="str">
        <f t="shared" si="19"/>
        <v>Missoula Metropolitan Planning Organization_2015</v>
      </c>
      <c r="B1224" t="s">
        <v>382</v>
      </c>
      <c r="C1224" s="49" t="s">
        <v>277</v>
      </c>
      <c r="D1224">
        <v>2015</v>
      </c>
      <c r="E1224" s="45">
        <v>88730.273851520949</v>
      </c>
      <c r="F1224" s="50">
        <v>46082.372367872456</v>
      </c>
      <c r="G1224" s="46">
        <v>2545.9061764452254</v>
      </c>
      <c r="H1224" s="46">
        <v>2775.075129240051</v>
      </c>
      <c r="I1224" s="47">
        <v>5.5246855698344453</v>
      </c>
      <c r="J1224" s="47">
        <v>6.0219884234405603</v>
      </c>
      <c r="K1224" s="48">
        <f>IF(I1224&lt;='CBSA Bike Groupings'!$B$2,'CBSA Bike Groupings'!$A$2,
IF(AND(I1224&lt;='CBSA Bike Groupings'!$B$3,I1224&gt;'CBSA Bike Groupings'!$B$2),'CBSA Bike Groupings'!$A$3,
IF(AND(I1224&lt;='CBSA Bike Groupings'!$B$4,I1224&gt;'CBSA Bike Groupings'!$B$3),'CBSA Bike Groupings'!$A$4,
IF(AND(I1224&lt;='CBSA Bike Groupings'!$B$5,I1224&gt;'CBSA Bike Groupings'!$B$4),'CBSA Bike Groupings'!$A$5,
IF(I1224&gt;'CBSA Bike Groupings'!$B$5,'CBSA Bike Groupings'!$A$6,"")))))</f>
        <v>5</v>
      </c>
      <c r="L1224" s="48">
        <f>IF(J1224&lt;='CBSA Walk Groupings'!$B$2,'CBSA Walk Groupings'!$A$2,
IF(AND(J1224&lt;='CBSA Walk Groupings'!$B$3,J1224&gt;'CBSA Walk Groupings'!$B$2),'CBSA Walk Groupings'!$A$3,
IF(AND(J1224&lt;='CBSA Walk Groupings'!$B$4,J1224&gt;'CBSA Walk Groupings'!$B$3),'CBSA Walk Groupings'!$A$4,
IF(AND(J1224&lt;='CBSA Walk Groupings'!$B$5,J1224&gt;'CBSA Walk Groupings'!$B$4),'CBSA Walk Groupings'!$A$5,
IF(J1224&gt;'CBSA Walk Groupings'!$B$5,'CBSA Walk Groupings'!$A$6,"")))))</f>
        <v>5</v>
      </c>
      <c r="M1224" s="72">
        <v>0</v>
      </c>
      <c r="N1224" s="72">
        <v>1</v>
      </c>
    </row>
    <row r="1225" spans="1:14" x14ac:dyDescent="0.25">
      <c r="A1225" t="str">
        <f t="shared" si="19"/>
        <v>Missoula Metropolitan Planning Organization_2016</v>
      </c>
      <c r="B1225" t="s">
        <v>382</v>
      </c>
      <c r="C1225" s="49" t="s">
        <v>277</v>
      </c>
      <c r="D1225">
        <v>2016</v>
      </c>
      <c r="E1225" s="45">
        <v>89609.902739779442</v>
      </c>
      <c r="F1225" s="50">
        <v>47408.041466969502</v>
      </c>
      <c r="G1225" s="46">
        <v>2846.9864489530555</v>
      </c>
      <c r="H1225" s="46">
        <v>2698.7908375025909</v>
      </c>
      <c r="I1225" s="47">
        <v>6.0052817219556101</v>
      </c>
      <c r="J1225" s="47">
        <v>5.6926857849272539</v>
      </c>
      <c r="K1225" s="48">
        <f>IF(I1225&lt;='CBSA Bike Groupings'!$B$2,'CBSA Bike Groupings'!$A$2,
IF(AND(I1225&lt;='CBSA Bike Groupings'!$B$3,I1225&gt;'CBSA Bike Groupings'!$B$2),'CBSA Bike Groupings'!$A$3,
IF(AND(I1225&lt;='CBSA Bike Groupings'!$B$4,I1225&gt;'CBSA Bike Groupings'!$B$3),'CBSA Bike Groupings'!$A$4,
IF(AND(I1225&lt;='CBSA Bike Groupings'!$B$5,I1225&gt;'CBSA Bike Groupings'!$B$4),'CBSA Bike Groupings'!$A$5,
IF(I1225&gt;'CBSA Bike Groupings'!$B$5,'CBSA Bike Groupings'!$A$6,"")))))</f>
        <v>5</v>
      </c>
      <c r="L1225" s="48">
        <f>IF(J1225&lt;='CBSA Walk Groupings'!$B$2,'CBSA Walk Groupings'!$A$2,
IF(AND(J1225&lt;='CBSA Walk Groupings'!$B$3,J1225&gt;'CBSA Walk Groupings'!$B$2),'CBSA Walk Groupings'!$A$3,
IF(AND(J1225&lt;='CBSA Walk Groupings'!$B$4,J1225&gt;'CBSA Walk Groupings'!$B$3),'CBSA Walk Groupings'!$A$4,
IF(AND(J1225&lt;='CBSA Walk Groupings'!$B$5,J1225&gt;'CBSA Walk Groupings'!$B$4),'CBSA Walk Groupings'!$A$5,
IF(J1225&gt;'CBSA Walk Groupings'!$B$5,'CBSA Walk Groupings'!$A$6,"")))))</f>
        <v>5</v>
      </c>
      <c r="M1225" s="72">
        <v>0</v>
      </c>
      <c r="N1225" s="72">
        <v>0</v>
      </c>
    </row>
    <row r="1226" spans="1:14" x14ac:dyDescent="0.25">
      <c r="A1226" t="str">
        <f t="shared" si="19"/>
        <v>Missoula Metropolitan Planning Organization_2017</v>
      </c>
      <c r="B1226" t="s">
        <v>382</v>
      </c>
      <c r="C1226" s="49" t="s">
        <v>277</v>
      </c>
      <c r="D1226">
        <v>2017</v>
      </c>
      <c r="E1226" s="45">
        <v>90263</v>
      </c>
      <c r="F1226" s="50">
        <v>48554</v>
      </c>
      <c r="G1226" s="46">
        <v>2678</v>
      </c>
      <c r="H1226" s="46">
        <v>3025</v>
      </c>
      <c r="I1226" s="47">
        <f>(G1226/$F1226)*100</f>
        <v>5.5155085059933278</v>
      </c>
      <c r="J1226" s="47">
        <f>(H1226/$F1226)*100</f>
        <v>6.2301767104666972</v>
      </c>
      <c r="K1226" s="48">
        <f>IF(I1226&lt;='CBSA Bike Groupings'!$B$2,'CBSA Bike Groupings'!$A$2,
IF(AND(I1226&lt;='CBSA Bike Groupings'!$B$3,I1226&gt;'CBSA Bike Groupings'!$B$2),'CBSA Bike Groupings'!$A$3,
IF(AND(I1226&lt;='CBSA Bike Groupings'!$B$4,I1226&gt;'CBSA Bike Groupings'!$B$3),'CBSA Bike Groupings'!$A$4,
IF(AND(I1226&lt;='CBSA Bike Groupings'!$B$5,I1226&gt;'CBSA Bike Groupings'!$B$4),'CBSA Bike Groupings'!$A$5,
IF(I1226&gt;'CBSA Bike Groupings'!$B$5,'CBSA Bike Groupings'!$A$6,"")))))</f>
        <v>5</v>
      </c>
      <c r="L1226" s="48">
        <f>IF(J1226&lt;='CBSA Walk Groupings'!$B$2,'CBSA Walk Groupings'!$A$2,
IF(AND(J1226&lt;='CBSA Walk Groupings'!$B$3,J1226&gt;'CBSA Walk Groupings'!$B$2),'CBSA Walk Groupings'!$A$3,
IF(AND(J1226&lt;='CBSA Walk Groupings'!$B$4,J1226&gt;'CBSA Walk Groupings'!$B$3),'CBSA Walk Groupings'!$A$4,
IF(AND(J1226&lt;='CBSA Walk Groupings'!$B$5,J1226&gt;'CBSA Walk Groupings'!$B$4),'CBSA Walk Groupings'!$A$5,
IF(J1226&gt;'CBSA Walk Groupings'!$B$5,'CBSA Walk Groupings'!$A$6,"")))))</f>
        <v>5</v>
      </c>
      <c r="M1226" s="72">
        <v>0</v>
      </c>
      <c r="N1226" s="72">
        <v>4</v>
      </c>
    </row>
    <row r="1227" spans="1:14" x14ac:dyDescent="0.25">
      <c r="A1227" t="str">
        <f t="shared" si="19"/>
        <v>Mobile Area Transportation Study_2013</v>
      </c>
      <c r="B1227" t="s">
        <v>383</v>
      </c>
      <c r="C1227" s="49" t="s">
        <v>125</v>
      </c>
      <c r="D1227">
        <v>2013</v>
      </c>
      <c r="E1227" s="45">
        <v>374612.5439257134</v>
      </c>
      <c r="F1227" s="50">
        <v>153240.99466826423</v>
      </c>
      <c r="G1227" s="46">
        <v>57.130208028031518</v>
      </c>
      <c r="H1227" s="46">
        <v>1465.1548206276902</v>
      </c>
      <c r="I1227" s="47">
        <v>3.7281282434708067E-2</v>
      </c>
      <c r="J1227" s="47">
        <v>0.95611153125144743</v>
      </c>
      <c r="K1227" s="48">
        <f>IF(I1227&lt;='CBSA Bike Groupings'!$B$2,'CBSA Bike Groupings'!$A$2,
IF(AND(I1227&lt;='CBSA Bike Groupings'!$B$3,I1227&gt;'CBSA Bike Groupings'!$B$2),'CBSA Bike Groupings'!$A$3,
IF(AND(I1227&lt;='CBSA Bike Groupings'!$B$4,I1227&gt;'CBSA Bike Groupings'!$B$3),'CBSA Bike Groupings'!$A$4,
IF(AND(I1227&lt;='CBSA Bike Groupings'!$B$5,I1227&gt;'CBSA Bike Groupings'!$B$4),'CBSA Bike Groupings'!$A$5,
IF(I1227&gt;'CBSA Bike Groupings'!$B$5,'CBSA Bike Groupings'!$A$6,"")))))</f>
        <v>1</v>
      </c>
      <c r="L1227" s="48">
        <f>IF(J1227&lt;='CBSA Walk Groupings'!$B$2,'CBSA Walk Groupings'!$A$2,
IF(AND(J1227&lt;='CBSA Walk Groupings'!$B$3,J1227&gt;'CBSA Walk Groupings'!$B$2),'CBSA Walk Groupings'!$A$3,
IF(AND(J1227&lt;='CBSA Walk Groupings'!$B$4,J1227&gt;'CBSA Walk Groupings'!$B$3),'CBSA Walk Groupings'!$A$4,
IF(AND(J1227&lt;='CBSA Walk Groupings'!$B$5,J1227&gt;'CBSA Walk Groupings'!$B$4),'CBSA Walk Groupings'!$A$5,
IF(J1227&gt;'CBSA Walk Groupings'!$B$5,'CBSA Walk Groupings'!$A$6,"")))))</f>
        <v>1</v>
      </c>
      <c r="M1227" s="72">
        <v>3</v>
      </c>
      <c r="N1227" s="72">
        <v>10</v>
      </c>
    </row>
    <row r="1228" spans="1:14" x14ac:dyDescent="0.25">
      <c r="A1228" t="str">
        <f t="shared" si="19"/>
        <v>Mobile Area Transportation Study_2014</v>
      </c>
      <c r="B1228" t="s">
        <v>383</v>
      </c>
      <c r="C1228" s="49" t="s">
        <v>125</v>
      </c>
      <c r="D1228">
        <v>2014</v>
      </c>
      <c r="E1228" s="45">
        <v>375658.12298369122</v>
      </c>
      <c r="F1228" s="50">
        <v>153063.70635620516</v>
      </c>
      <c r="G1228" s="46">
        <v>82.739201656722315</v>
      </c>
      <c r="H1228" s="46">
        <v>1518.3606876444208</v>
      </c>
      <c r="I1228" s="47">
        <v>5.4055401914921745E-2</v>
      </c>
      <c r="J1228" s="47">
        <v>0.99197956445072499</v>
      </c>
      <c r="K1228" s="48">
        <f>IF(I1228&lt;='CBSA Bike Groupings'!$B$2,'CBSA Bike Groupings'!$A$2,
IF(AND(I1228&lt;='CBSA Bike Groupings'!$B$3,I1228&gt;'CBSA Bike Groupings'!$B$2),'CBSA Bike Groupings'!$A$3,
IF(AND(I1228&lt;='CBSA Bike Groupings'!$B$4,I1228&gt;'CBSA Bike Groupings'!$B$3),'CBSA Bike Groupings'!$A$4,
IF(AND(I1228&lt;='CBSA Bike Groupings'!$B$5,I1228&gt;'CBSA Bike Groupings'!$B$4),'CBSA Bike Groupings'!$A$5,
IF(I1228&gt;'CBSA Bike Groupings'!$B$5,'CBSA Bike Groupings'!$A$6,"")))))</f>
        <v>1</v>
      </c>
      <c r="L1228" s="48">
        <f>IF(J1228&lt;='CBSA Walk Groupings'!$B$2,'CBSA Walk Groupings'!$A$2,
IF(AND(J1228&lt;='CBSA Walk Groupings'!$B$3,J1228&gt;'CBSA Walk Groupings'!$B$2),'CBSA Walk Groupings'!$A$3,
IF(AND(J1228&lt;='CBSA Walk Groupings'!$B$4,J1228&gt;'CBSA Walk Groupings'!$B$3),'CBSA Walk Groupings'!$A$4,
IF(AND(J1228&lt;='CBSA Walk Groupings'!$B$5,J1228&gt;'CBSA Walk Groupings'!$B$4),'CBSA Walk Groupings'!$A$5,
IF(J1228&gt;'CBSA Walk Groupings'!$B$5,'CBSA Walk Groupings'!$A$6,"")))))</f>
        <v>1</v>
      </c>
      <c r="M1228" s="72">
        <v>2</v>
      </c>
      <c r="N1228" s="72">
        <v>14</v>
      </c>
    </row>
    <row r="1229" spans="1:14" x14ac:dyDescent="0.25">
      <c r="A1229" t="str">
        <f t="shared" si="19"/>
        <v>Mobile Area Transportation Study_2015</v>
      </c>
      <c r="B1229" t="s">
        <v>383</v>
      </c>
      <c r="C1229" s="49" t="s">
        <v>125</v>
      </c>
      <c r="D1229">
        <v>2015</v>
      </c>
      <c r="E1229" s="45">
        <v>375784.50049697468</v>
      </c>
      <c r="F1229" s="50">
        <v>153840.47349310981</v>
      </c>
      <c r="G1229" s="46">
        <v>113.82095108616856</v>
      </c>
      <c r="H1229" s="46">
        <v>1458.9113278082439</v>
      </c>
      <c r="I1229" s="47">
        <v>7.3986349951832647E-2</v>
      </c>
      <c r="J1229" s="47">
        <v>0.94832737749834439</v>
      </c>
      <c r="K1229" s="48">
        <f>IF(I1229&lt;='CBSA Bike Groupings'!$B$2,'CBSA Bike Groupings'!$A$2,
IF(AND(I1229&lt;='CBSA Bike Groupings'!$B$3,I1229&gt;'CBSA Bike Groupings'!$B$2),'CBSA Bike Groupings'!$A$3,
IF(AND(I1229&lt;='CBSA Bike Groupings'!$B$4,I1229&gt;'CBSA Bike Groupings'!$B$3),'CBSA Bike Groupings'!$A$4,
IF(AND(I1229&lt;='CBSA Bike Groupings'!$B$5,I1229&gt;'CBSA Bike Groupings'!$B$4),'CBSA Bike Groupings'!$A$5,
IF(I1229&gt;'CBSA Bike Groupings'!$B$5,'CBSA Bike Groupings'!$A$6,"")))))</f>
        <v>1</v>
      </c>
      <c r="L1229" s="48">
        <f>IF(J1229&lt;='CBSA Walk Groupings'!$B$2,'CBSA Walk Groupings'!$A$2,
IF(AND(J1229&lt;='CBSA Walk Groupings'!$B$3,J1229&gt;'CBSA Walk Groupings'!$B$2),'CBSA Walk Groupings'!$A$3,
IF(AND(J1229&lt;='CBSA Walk Groupings'!$B$4,J1229&gt;'CBSA Walk Groupings'!$B$3),'CBSA Walk Groupings'!$A$4,
IF(AND(J1229&lt;='CBSA Walk Groupings'!$B$5,J1229&gt;'CBSA Walk Groupings'!$B$4),'CBSA Walk Groupings'!$A$5,
IF(J1229&gt;'CBSA Walk Groupings'!$B$5,'CBSA Walk Groupings'!$A$6,"")))))</f>
        <v>1</v>
      </c>
      <c r="M1229" s="72">
        <v>0</v>
      </c>
      <c r="N1229" s="72">
        <v>12</v>
      </c>
    </row>
    <row r="1230" spans="1:14" x14ac:dyDescent="0.25">
      <c r="A1230" t="str">
        <f t="shared" si="19"/>
        <v>Mobile Area Transportation Study_2016</v>
      </c>
      <c r="B1230" t="s">
        <v>383</v>
      </c>
      <c r="C1230" s="49" t="s">
        <v>125</v>
      </c>
      <c r="D1230">
        <v>2016</v>
      </c>
      <c r="E1230" s="45">
        <v>376124.97924465896</v>
      </c>
      <c r="F1230" s="50">
        <v>154940.71909739458</v>
      </c>
      <c r="G1230" s="46">
        <v>129.75378283825842</v>
      </c>
      <c r="H1230" s="46">
        <v>1752.551941557494</v>
      </c>
      <c r="I1230" s="47">
        <v>8.3744146531743002E-2</v>
      </c>
      <c r="J1230" s="47">
        <v>1.131111273890405</v>
      </c>
      <c r="K1230" s="48">
        <f>IF(I1230&lt;='CBSA Bike Groupings'!$B$2,'CBSA Bike Groupings'!$A$2,
IF(AND(I1230&lt;='CBSA Bike Groupings'!$B$3,I1230&gt;'CBSA Bike Groupings'!$B$2),'CBSA Bike Groupings'!$A$3,
IF(AND(I1230&lt;='CBSA Bike Groupings'!$B$4,I1230&gt;'CBSA Bike Groupings'!$B$3),'CBSA Bike Groupings'!$A$4,
IF(AND(I1230&lt;='CBSA Bike Groupings'!$B$5,I1230&gt;'CBSA Bike Groupings'!$B$4),'CBSA Bike Groupings'!$A$5,
IF(I1230&gt;'CBSA Bike Groupings'!$B$5,'CBSA Bike Groupings'!$A$6,"")))))</f>
        <v>1</v>
      </c>
      <c r="L1230" s="48">
        <f>IF(J1230&lt;='CBSA Walk Groupings'!$B$2,'CBSA Walk Groupings'!$A$2,
IF(AND(J1230&lt;='CBSA Walk Groupings'!$B$3,J1230&gt;'CBSA Walk Groupings'!$B$2),'CBSA Walk Groupings'!$A$3,
IF(AND(J1230&lt;='CBSA Walk Groupings'!$B$4,J1230&gt;'CBSA Walk Groupings'!$B$3),'CBSA Walk Groupings'!$A$4,
IF(AND(J1230&lt;='CBSA Walk Groupings'!$B$5,J1230&gt;'CBSA Walk Groupings'!$B$4),'CBSA Walk Groupings'!$A$5,
IF(J1230&gt;'CBSA Walk Groupings'!$B$5,'CBSA Walk Groupings'!$A$6,"")))))</f>
        <v>1</v>
      </c>
      <c r="M1230" s="72">
        <v>1</v>
      </c>
      <c r="N1230" s="72">
        <v>13</v>
      </c>
    </row>
    <row r="1231" spans="1:14" x14ac:dyDescent="0.25">
      <c r="A1231" t="str">
        <f t="shared" si="19"/>
        <v>Mobile Area Transportation Study_2017</v>
      </c>
      <c r="B1231" t="s">
        <v>383</v>
      </c>
      <c r="C1231" s="49" t="s">
        <v>125</v>
      </c>
      <c r="D1231">
        <v>2017</v>
      </c>
      <c r="E1231" s="45">
        <v>375147</v>
      </c>
      <c r="F1231" s="50">
        <v>155937</v>
      </c>
      <c r="G1231" s="46">
        <v>135</v>
      </c>
      <c r="H1231" s="46">
        <v>1866</v>
      </c>
      <c r="I1231" s="47">
        <f>(G1231/$F1231)*100</f>
        <v>8.6573423882721864E-2</v>
      </c>
      <c r="J1231" s="47">
        <f>(H1231/$F1231)*100</f>
        <v>1.1966371034456222</v>
      </c>
      <c r="K1231" s="48">
        <f>IF(I1231&lt;='CBSA Bike Groupings'!$B$2,'CBSA Bike Groupings'!$A$2,
IF(AND(I1231&lt;='CBSA Bike Groupings'!$B$3,I1231&gt;'CBSA Bike Groupings'!$B$2),'CBSA Bike Groupings'!$A$3,
IF(AND(I1231&lt;='CBSA Bike Groupings'!$B$4,I1231&gt;'CBSA Bike Groupings'!$B$3),'CBSA Bike Groupings'!$A$4,
IF(AND(I1231&lt;='CBSA Bike Groupings'!$B$5,I1231&gt;'CBSA Bike Groupings'!$B$4),'CBSA Bike Groupings'!$A$5,
IF(I1231&gt;'CBSA Bike Groupings'!$B$5,'CBSA Bike Groupings'!$A$6,"")))))</f>
        <v>1</v>
      </c>
      <c r="L1231" s="48">
        <f>IF(J1231&lt;='CBSA Walk Groupings'!$B$2,'CBSA Walk Groupings'!$A$2,
IF(AND(J1231&lt;='CBSA Walk Groupings'!$B$3,J1231&gt;'CBSA Walk Groupings'!$B$2),'CBSA Walk Groupings'!$A$3,
IF(AND(J1231&lt;='CBSA Walk Groupings'!$B$4,J1231&gt;'CBSA Walk Groupings'!$B$3),'CBSA Walk Groupings'!$A$4,
IF(AND(J1231&lt;='CBSA Walk Groupings'!$B$5,J1231&gt;'CBSA Walk Groupings'!$B$4),'CBSA Walk Groupings'!$A$5,
IF(J1231&gt;'CBSA Walk Groupings'!$B$5,'CBSA Walk Groupings'!$A$6,"")))))</f>
        <v>1</v>
      </c>
      <c r="M1231" s="72">
        <v>1</v>
      </c>
      <c r="N1231" s="72">
        <v>10</v>
      </c>
    </row>
    <row r="1232" spans="1:14" x14ac:dyDescent="0.25">
      <c r="A1232" t="str">
        <f t="shared" si="19"/>
        <v>Montachusett MPO_2013</v>
      </c>
      <c r="B1232" t="s">
        <v>384</v>
      </c>
      <c r="C1232" s="49" t="s">
        <v>141</v>
      </c>
      <c r="D1232">
        <v>2013</v>
      </c>
      <c r="E1232" s="45">
        <v>238109.78453508503</v>
      </c>
      <c r="F1232" s="50">
        <v>113080.10358441518</v>
      </c>
      <c r="G1232" s="46">
        <v>173.10065830585242</v>
      </c>
      <c r="H1232" s="46">
        <v>2585.7680624304803</v>
      </c>
      <c r="I1232" s="47">
        <v>0.1530779092155955</v>
      </c>
      <c r="J1232" s="47">
        <v>2.2866693436482257</v>
      </c>
      <c r="K1232" s="48">
        <f>IF(I1232&lt;='CBSA Bike Groupings'!$B$2,'CBSA Bike Groupings'!$A$2,
IF(AND(I1232&lt;='CBSA Bike Groupings'!$B$3,I1232&gt;'CBSA Bike Groupings'!$B$2),'CBSA Bike Groupings'!$A$3,
IF(AND(I1232&lt;='CBSA Bike Groupings'!$B$4,I1232&gt;'CBSA Bike Groupings'!$B$3),'CBSA Bike Groupings'!$A$4,
IF(AND(I1232&lt;='CBSA Bike Groupings'!$B$5,I1232&gt;'CBSA Bike Groupings'!$B$4),'CBSA Bike Groupings'!$A$5,
IF(I1232&gt;'CBSA Bike Groupings'!$B$5,'CBSA Bike Groupings'!$A$6,"")))))</f>
        <v>1</v>
      </c>
      <c r="L1232" s="48">
        <f>IF(J1232&lt;='CBSA Walk Groupings'!$B$2,'CBSA Walk Groupings'!$A$2,
IF(AND(J1232&lt;='CBSA Walk Groupings'!$B$3,J1232&gt;'CBSA Walk Groupings'!$B$2),'CBSA Walk Groupings'!$A$3,
IF(AND(J1232&lt;='CBSA Walk Groupings'!$B$4,J1232&gt;'CBSA Walk Groupings'!$B$3),'CBSA Walk Groupings'!$A$4,
IF(AND(J1232&lt;='CBSA Walk Groupings'!$B$5,J1232&gt;'CBSA Walk Groupings'!$B$4),'CBSA Walk Groupings'!$A$5,
IF(J1232&gt;'CBSA Walk Groupings'!$B$5,'CBSA Walk Groupings'!$A$6,"")))))</f>
        <v>3</v>
      </c>
      <c r="M1232" s="72">
        <v>0</v>
      </c>
      <c r="N1232" s="72">
        <v>3</v>
      </c>
    </row>
    <row r="1233" spans="1:14" x14ac:dyDescent="0.25">
      <c r="A1233" t="str">
        <f t="shared" si="19"/>
        <v>Montachusett MPO_2014</v>
      </c>
      <c r="B1233" t="s">
        <v>384</v>
      </c>
      <c r="C1233" s="49" t="s">
        <v>141</v>
      </c>
      <c r="D1233">
        <v>2014</v>
      </c>
      <c r="E1233" s="45">
        <v>239343.03104522987</v>
      </c>
      <c r="F1233" s="50">
        <v>114529.11766342621</v>
      </c>
      <c r="G1233" s="46">
        <v>198.99590796126313</v>
      </c>
      <c r="H1233" s="46">
        <v>2564.1350691638704</v>
      </c>
      <c r="I1233" s="47">
        <v>0.17375136735626018</v>
      </c>
      <c r="J1233" s="47">
        <v>2.2388499287135457</v>
      </c>
      <c r="K1233" s="48">
        <f>IF(I1233&lt;='CBSA Bike Groupings'!$B$2,'CBSA Bike Groupings'!$A$2,
IF(AND(I1233&lt;='CBSA Bike Groupings'!$B$3,I1233&gt;'CBSA Bike Groupings'!$B$2),'CBSA Bike Groupings'!$A$3,
IF(AND(I1233&lt;='CBSA Bike Groupings'!$B$4,I1233&gt;'CBSA Bike Groupings'!$B$3),'CBSA Bike Groupings'!$A$4,
IF(AND(I1233&lt;='CBSA Bike Groupings'!$B$5,I1233&gt;'CBSA Bike Groupings'!$B$4),'CBSA Bike Groupings'!$A$5,
IF(I1233&gt;'CBSA Bike Groupings'!$B$5,'CBSA Bike Groupings'!$A$6,"")))))</f>
        <v>1</v>
      </c>
      <c r="L1233" s="48">
        <f>IF(J1233&lt;='CBSA Walk Groupings'!$B$2,'CBSA Walk Groupings'!$A$2,
IF(AND(J1233&lt;='CBSA Walk Groupings'!$B$3,J1233&gt;'CBSA Walk Groupings'!$B$2),'CBSA Walk Groupings'!$A$3,
IF(AND(J1233&lt;='CBSA Walk Groupings'!$B$4,J1233&gt;'CBSA Walk Groupings'!$B$3),'CBSA Walk Groupings'!$A$4,
IF(AND(J1233&lt;='CBSA Walk Groupings'!$B$5,J1233&gt;'CBSA Walk Groupings'!$B$4),'CBSA Walk Groupings'!$A$5,
IF(J1233&gt;'CBSA Walk Groupings'!$B$5,'CBSA Walk Groupings'!$A$6,"")))))</f>
        <v>3</v>
      </c>
      <c r="M1233" s="72">
        <v>0</v>
      </c>
      <c r="N1233" s="72">
        <v>2</v>
      </c>
    </row>
    <row r="1234" spans="1:14" x14ac:dyDescent="0.25">
      <c r="A1234" t="str">
        <f t="shared" si="19"/>
        <v>Montachusett MPO_2015</v>
      </c>
      <c r="B1234" t="s">
        <v>384</v>
      </c>
      <c r="C1234" s="49" t="s">
        <v>141</v>
      </c>
      <c r="D1234">
        <v>2015</v>
      </c>
      <c r="E1234" s="45">
        <v>240641.06964967717</v>
      </c>
      <c r="F1234" s="50">
        <v>115129.1178197597</v>
      </c>
      <c r="G1234" s="46">
        <v>175.08304192721735</v>
      </c>
      <c r="H1234" s="46">
        <v>2646.7238435362437</v>
      </c>
      <c r="I1234" s="47">
        <v>0.15207537870768581</v>
      </c>
      <c r="J1234" s="47">
        <v>2.2989178529794869</v>
      </c>
      <c r="K1234" s="48">
        <f>IF(I1234&lt;='CBSA Bike Groupings'!$B$2,'CBSA Bike Groupings'!$A$2,
IF(AND(I1234&lt;='CBSA Bike Groupings'!$B$3,I1234&gt;'CBSA Bike Groupings'!$B$2),'CBSA Bike Groupings'!$A$3,
IF(AND(I1234&lt;='CBSA Bike Groupings'!$B$4,I1234&gt;'CBSA Bike Groupings'!$B$3),'CBSA Bike Groupings'!$A$4,
IF(AND(I1234&lt;='CBSA Bike Groupings'!$B$5,I1234&gt;'CBSA Bike Groupings'!$B$4),'CBSA Bike Groupings'!$A$5,
IF(I1234&gt;'CBSA Bike Groupings'!$B$5,'CBSA Bike Groupings'!$A$6,"")))))</f>
        <v>1</v>
      </c>
      <c r="L1234" s="48">
        <f>IF(J1234&lt;='CBSA Walk Groupings'!$B$2,'CBSA Walk Groupings'!$A$2,
IF(AND(J1234&lt;='CBSA Walk Groupings'!$B$3,J1234&gt;'CBSA Walk Groupings'!$B$2),'CBSA Walk Groupings'!$A$3,
IF(AND(J1234&lt;='CBSA Walk Groupings'!$B$4,J1234&gt;'CBSA Walk Groupings'!$B$3),'CBSA Walk Groupings'!$A$4,
IF(AND(J1234&lt;='CBSA Walk Groupings'!$B$5,J1234&gt;'CBSA Walk Groupings'!$B$4),'CBSA Walk Groupings'!$A$5,
IF(J1234&gt;'CBSA Walk Groupings'!$B$5,'CBSA Walk Groupings'!$A$6,"")))))</f>
        <v>3</v>
      </c>
      <c r="M1234" s="72">
        <v>0</v>
      </c>
      <c r="N1234" s="72">
        <v>4</v>
      </c>
    </row>
    <row r="1235" spans="1:14" x14ac:dyDescent="0.25">
      <c r="A1235" t="str">
        <f t="shared" si="19"/>
        <v>Montachusett MPO_2016</v>
      </c>
      <c r="B1235" t="s">
        <v>384</v>
      </c>
      <c r="C1235" s="49" t="s">
        <v>141</v>
      </c>
      <c r="D1235">
        <v>2016</v>
      </c>
      <c r="E1235" s="45">
        <v>241453.81970771443</v>
      </c>
      <c r="F1235" s="50">
        <v>118214.98584216226</v>
      </c>
      <c r="G1235" s="46">
        <v>190.26012143174989</v>
      </c>
      <c r="H1235" s="46">
        <v>2571.6207360471917</v>
      </c>
      <c r="I1235" s="47">
        <v>0.16094416463051522</v>
      </c>
      <c r="J1235" s="47">
        <v>2.175376258540314</v>
      </c>
      <c r="K1235" s="48">
        <f>IF(I1235&lt;='CBSA Bike Groupings'!$B$2,'CBSA Bike Groupings'!$A$2,
IF(AND(I1235&lt;='CBSA Bike Groupings'!$B$3,I1235&gt;'CBSA Bike Groupings'!$B$2),'CBSA Bike Groupings'!$A$3,
IF(AND(I1235&lt;='CBSA Bike Groupings'!$B$4,I1235&gt;'CBSA Bike Groupings'!$B$3),'CBSA Bike Groupings'!$A$4,
IF(AND(I1235&lt;='CBSA Bike Groupings'!$B$5,I1235&gt;'CBSA Bike Groupings'!$B$4),'CBSA Bike Groupings'!$A$5,
IF(I1235&gt;'CBSA Bike Groupings'!$B$5,'CBSA Bike Groupings'!$A$6,"")))))</f>
        <v>1</v>
      </c>
      <c r="L1235" s="48">
        <f>IF(J1235&lt;='CBSA Walk Groupings'!$B$2,'CBSA Walk Groupings'!$A$2,
IF(AND(J1235&lt;='CBSA Walk Groupings'!$B$3,J1235&gt;'CBSA Walk Groupings'!$B$2),'CBSA Walk Groupings'!$A$3,
IF(AND(J1235&lt;='CBSA Walk Groupings'!$B$4,J1235&gt;'CBSA Walk Groupings'!$B$3),'CBSA Walk Groupings'!$A$4,
IF(AND(J1235&lt;='CBSA Walk Groupings'!$B$5,J1235&gt;'CBSA Walk Groupings'!$B$4),'CBSA Walk Groupings'!$A$5,
IF(J1235&gt;'CBSA Walk Groupings'!$B$5,'CBSA Walk Groupings'!$A$6,"")))))</f>
        <v>3</v>
      </c>
      <c r="M1235" s="72">
        <v>0</v>
      </c>
      <c r="N1235" s="72">
        <v>0</v>
      </c>
    </row>
    <row r="1236" spans="1:14" x14ac:dyDescent="0.25">
      <c r="A1236" t="str">
        <f t="shared" si="19"/>
        <v>Montachusett MPO_2017</v>
      </c>
      <c r="B1236" t="s">
        <v>384</v>
      </c>
      <c r="C1236" s="49" t="s">
        <v>141</v>
      </c>
      <c r="D1236">
        <v>2017</v>
      </c>
      <c r="E1236" s="45">
        <v>242742</v>
      </c>
      <c r="F1236" s="50">
        <v>119262</v>
      </c>
      <c r="G1236" s="46">
        <v>279</v>
      </c>
      <c r="H1236" s="46">
        <v>2664</v>
      </c>
      <c r="I1236" s="47">
        <f>(G1236/$F1236)*100</f>
        <v>0.23393872314735625</v>
      </c>
      <c r="J1236" s="47">
        <f>(H1236/$F1236)*100</f>
        <v>2.2337374855360466</v>
      </c>
      <c r="K1236" s="48">
        <f>IF(I1236&lt;='CBSA Bike Groupings'!$B$2,'CBSA Bike Groupings'!$A$2,
IF(AND(I1236&lt;='CBSA Bike Groupings'!$B$3,I1236&gt;'CBSA Bike Groupings'!$B$2),'CBSA Bike Groupings'!$A$3,
IF(AND(I1236&lt;='CBSA Bike Groupings'!$B$4,I1236&gt;'CBSA Bike Groupings'!$B$3),'CBSA Bike Groupings'!$A$4,
IF(AND(I1236&lt;='CBSA Bike Groupings'!$B$5,I1236&gt;'CBSA Bike Groupings'!$B$4),'CBSA Bike Groupings'!$A$5,
IF(I1236&gt;'CBSA Bike Groupings'!$B$5,'CBSA Bike Groupings'!$A$6,"")))))</f>
        <v>1</v>
      </c>
      <c r="L1236" s="48">
        <f>IF(J1236&lt;='CBSA Walk Groupings'!$B$2,'CBSA Walk Groupings'!$A$2,
IF(AND(J1236&lt;='CBSA Walk Groupings'!$B$3,J1236&gt;'CBSA Walk Groupings'!$B$2),'CBSA Walk Groupings'!$A$3,
IF(AND(J1236&lt;='CBSA Walk Groupings'!$B$4,J1236&gt;'CBSA Walk Groupings'!$B$3),'CBSA Walk Groupings'!$A$4,
IF(AND(J1236&lt;='CBSA Walk Groupings'!$B$5,J1236&gt;'CBSA Walk Groupings'!$B$4),'CBSA Walk Groupings'!$A$5,
IF(J1236&gt;'CBSA Walk Groupings'!$B$5,'CBSA Walk Groupings'!$A$6,"")))))</f>
        <v>3</v>
      </c>
      <c r="M1236" s="72">
        <v>1</v>
      </c>
      <c r="N1236" s="72">
        <v>0</v>
      </c>
    </row>
    <row r="1237" spans="1:14" x14ac:dyDescent="0.25">
      <c r="A1237" t="str">
        <f t="shared" si="19"/>
        <v>Montgomery MPO_2013</v>
      </c>
      <c r="B1237" t="s">
        <v>385</v>
      </c>
      <c r="C1237" s="49" t="s">
        <v>125</v>
      </c>
      <c r="D1237">
        <v>2013</v>
      </c>
      <c r="E1237" s="45">
        <v>323313.57467671018</v>
      </c>
      <c r="F1237" s="50">
        <v>138941.44727955075</v>
      </c>
      <c r="G1237" s="46">
        <v>187.886530371823</v>
      </c>
      <c r="H1237" s="46">
        <v>1459.4669082849393</v>
      </c>
      <c r="I1237" s="47">
        <v>0.13522712916167812</v>
      </c>
      <c r="J1237" s="47">
        <v>1.0504186740969281</v>
      </c>
      <c r="K1237" s="48">
        <f>IF(I1237&lt;='CBSA Bike Groupings'!$B$2,'CBSA Bike Groupings'!$A$2,
IF(AND(I1237&lt;='CBSA Bike Groupings'!$B$3,I1237&gt;'CBSA Bike Groupings'!$B$2),'CBSA Bike Groupings'!$A$3,
IF(AND(I1237&lt;='CBSA Bike Groupings'!$B$4,I1237&gt;'CBSA Bike Groupings'!$B$3),'CBSA Bike Groupings'!$A$4,
IF(AND(I1237&lt;='CBSA Bike Groupings'!$B$5,I1237&gt;'CBSA Bike Groupings'!$B$4),'CBSA Bike Groupings'!$A$5,
IF(I1237&gt;'CBSA Bike Groupings'!$B$5,'CBSA Bike Groupings'!$A$6,"")))))</f>
        <v>1</v>
      </c>
      <c r="L1237" s="48">
        <f>IF(J1237&lt;='CBSA Walk Groupings'!$B$2,'CBSA Walk Groupings'!$A$2,
IF(AND(J1237&lt;='CBSA Walk Groupings'!$B$3,J1237&gt;'CBSA Walk Groupings'!$B$2),'CBSA Walk Groupings'!$A$3,
IF(AND(J1237&lt;='CBSA Walk Groupings'!$B$4,J1237&gt;'CBSA Walk Groupings'!$B$3),'CBSA Walk Groupings'!$A$4,
IF(AND(J1237&lt;='CBSA Walk Groupings'!$B$5,J1237&gt;'CBSA Walk Groupings'!$B$4),'CBSA Walk Groupings'!$A$5,
IF(J1237&gt;'CBSA Walk Groupings'!$B$5,'CBSA Walk Groupings'!$A$6,"")))))</f>
        <v>1</v>
      </c>
      <c r="M1237" s="72">
        <v>0</v>
      </c>
      <c r="N1237" s="72">
        <v>4</v>
      </c>
    </row>
    <row r="1238" spans="1:14" x14ac:dyDescent="0.25">
      <c r="A1238" t="str">
        <f t="shared" si="19"/>
        <v>Montgomery MPO_2014</v>
      </c>
      <c r="B1238" t="s">
        <v>385</v>
      </c>
      <c r="C1238" s="49" t="s">
        <v>125</v>
      </c>
      <c r="D1238">
        <v>2014</v>
      </c>
      <c r="E1238" s="45">
        <v>324137.83284402394</v>
      </c>
      <c r="F1238" s="50">
        <v>139285.4574845375</v>
      </c>
      <c r="G1238" s="46">
        <v>123.99999999998201</v>
      </c>
      <c r="H1238" s="46">
        <v>1316.7257486880501</v>
      </c>
      <c r="I1238" s="47">
        <v>8.9025805162572413E-2</v>
      </c>
      <c r="J1238" s="47">
        <v>0.94534330609081973</v>
      </c>
      <c r="K1238" s="48">
        <f>IF(I1238&lt;='CBSA Bike Groupings'!$B$2,'CBSA Bike Groupings'!$A$2,
IF(AND(I1238&lt;='CBSA Bike Groupings'!$B$3,I1238&gt;'CBSA Bike Groupings'!$B$2),'CBSA Bike Groupings'!$A$3,
IF(AND(I1238&lt;='CBSA Bike Groupings'!$B$4,I1238&gt;'CBSA Bike Groupings'!$B$3),'CBSA Bike Groupings'!$A$4,
IF(AND(I1238&lt;='CBSA Bike Groupings'!$B$5,I1238&gt;'CBSA Bike Groupings'!$B$4),'CBSA Bike Groupings'!$A$5,
IF(I1238&gt;'CBSA Bike Groupings'!$B$5,'CBSA Bike Groupings'!$A$6,"")))))</f>
        <v>1</v>
      </c>
      <c r="L1238" s="48">
        <f>IF(J1238&lt;='CBSA Walk Groupings'!$B$2,'CBSA Walk Groupings'!$A$2,
IF(AND(J1238&lt;='CBSA Walk Groupings'!$B$3,J1238&gt;'CBSA Walk Groupings'!$B$2),'CBSA Walk Groupings'!$A$3,
IF(AND(J1238&lt;='CBSA Walk Groupings'!$B$4,J1238&gt;'CBSA Walk Groupings'!$B$3),'CBSA Walk Groupings'!$A$4,
IF(AND(J1238&lt;='CBSA Walk Groupings'!$B$5,J1238&gt;'CBSA Walk Groupings'!$B$4),'CBSA Walk Groupings'!$A$5,
IF(J1238&gt;'CBSA Walk Groupings'!$B$5,'CBSA Walk Groupings'!$A$6,"")))))</f>
        <v>1</v>
      </c>
      <c r="M1238" s="72">
        <v>2</v>
      </c>
      <c r="N1238" s="72">
        <v>10</v>
      </c>
    </row>
    <row r="1239" spans="1:14" x14ac:dyDescent="0.25">
      <c r="A1239" t="str">
        <f t="shared" si="19"/>
        <v>Montgomery MPO_2015</v>
      </c>
      <c r="B1239" t="s">
        <v>385</v>
      </c>
      <c r="C1239" s="49" t="s">
        <v>125</v>
      </c>
      <c r="D1239">
        <v>2015</v>
      </c>
      <c r="E1239" s="45">
        <v>324559.22496931237</v>
      </c>
      <c r="F1239" s="50">
        <v>139350.16694658599</v>
      </c>
      <c r="G1239" s="46">
        <v>121</v>
      </c>
      <c r="H1239" s="46">
        <v>1467.8904152435432</v>
      </c>
      <c r="I1239" s="47">
        <v>8.6831614666367962E-2</v>
      </c>
      <c r="J1239" s="47">
        <v>1.0533826025527455</v>
      </c>
      <c r="K1239" s="48">
        <f>IF(I1239&lt;='CBSA Bike Groupings'!$B$2,'CBSA Bike Groupings'!$A$2,
IF(AND(I1239&lt;='CBSA Bike Groupings'!$B$3,I1239&gt;'CBSA Bike Groupings'!$B$2),'CBSA Bike Groupings'!$A$3,
IF(AND(I1239&lt;='CBSA Bike Groupings'!$B$4,I1239&gt;'CBSA Bike Groupings'!$B$3),'CBSA Bike Groupings'!$A$4,
IF(AND(I1239&lt;='CBSA Bike Groupings'!$B$5,I1239&gt;'CBSA Bike Groupings'!$B$4),'CBSA Bike Groupings'!$A$5,
IF(I1239&gt;'CBSA Bike Groupings'!$B$5,'CBSA Bike Groupings'!$A$6,"")))))</f>
        <v>1</v>
      </c>
      <c r="L1239" s="48">
        <f>IF(J1239&lt;='CBSA Walk Groupings'!$B$2,'CBSA Walk Groupings'!$A$2,
IF(AND(J1239&lt;='CBSA Walk Groupings'!$B$3,J1239&gt;'CBSA Walk Groupings'!$B$2),'CBSA Walk Groupings'!$A$3,
IF(AND(J1239&lt;='CBSA Walk Groupings'!$B$4,J1239&gt;'CBSA Walk Groupings'!$B$3),'CBSA Walk Groupings'!$A$4,
IF(AND(J1239&lt;='CBSA Walk Groupings'!$B$5,J1239&gt;'CBSA Walk Groupings'!$B$4),'CBSA Walk Groupings'!$A$5,
IF(J1239&gt;'CBSA Walk Groupings'!$B$5,'CBSA Walk Groupings'!$A$6,"")))))</f>
        <v>1</v>
      </c>
      <c r="M1239" s="72">
        <v>0</v>
      </c>
      <c r="N1239" s="72">
        <v>7</v>
      </c>
    </row>
    <row r="1240" spans="1:14" x14ac:dyDescent="0.25">
      <c r="A1240" t="str">
        <f t="shared" si="19"/>
        <v>Montgomery MPO_2016</v>
      </c>
      <c r="B1240" t="s">
        <v>385</v>
      </c>
      <c r="C1240" s="49" t="s">
        <v>125</v>
      </c>
      <c r="D1240">
        <v>2016</v>
      </c>
      <c r="E1240" s="45">
        <v>324256.04359448998</v>
      </c>
      <c r="F1240" s="50">
        <v>141214.09618046359</v>
      </c>
      <c r="G1240" s="46">
        <v>100</v>
      </c>
      <c r="H1240" s="46">
        <v>1512.8369304412706</v>
      </c>
      <c r="I1240" s="47">
        <v>7.0814460244964281E-2</v>
      </c>
      <c r="J1240" s="47">
        <v>1.0713073066784713</v>
      </c>
      <c r="K1240" s="48">
        <f>IF(I1240&lt;='CBSA Bike Groupings'!$B$2,'CBSA Bike Groupings'!$A$2,
IF(AND(I1240&lt;='CBSA Bike Groupings'!$B$3,I1240&gt;'CBSA Bike Groupings'!$B$2),'CBSA Bike Groupings'!$A$3,
IF(AND(I1240&lt;='CBSA Bike Groupings'!$B$4,I1240&gt;'CBSA Bike Groupings'!$B$3),'CBSA Bike Groupings'!$A$4,
IF(AND(I1240&lt;='CBSA Bike Groupings'!$B$5,I1240&gt;'CBSA Bike Groupings'!$B$4),'CBSA Bike Groupings'!$A$5,
IF(I1240&gt;'CBSA Bike Groupings'!$B$5,'CBSA Bike Groupings'!$A$6,"")))))</f>
        <v>1</v>
      </c>
      <c r="L1240" s="48">
        <f>IF(J1240&lt;='CBSA Walk Groupings'!$B$2,'CBSA Walk Groupings'!$A$2,
IF(AND(J1240&lt;='CBSA Walk Groupings'!$B$3,J1240&gt;'CBSA Walk Groupings'!$B$2),'CBSA Walk Groupings'!$A$3,
IF(AND(J1240&lt;='CBSA Walk Groupings'!$B$4,J1240&gt;'CBSA Walk Groupings'!$B$3),'CBSA Walk Groupings'!$A$4,
IF(AND(J1240&lt;='CBSA Walk Groupings'!$B$5,J1240&gt;'CBSA Walk Groupings'!$B$4),'CBSA Walk Groupings'!$A$5,
IF(J1240&gt;'CBSA Walk Groupings'!$B$5,'CBSA Walk Groupings'!$A$6,"")))))</f>
        <v>1</v>
      </c>
      <c r="M1240" s="72">
        <v>0</v>
      </c>
      <c r="N1240" s="72">
        <v>6</v>
      </c>
    </row>
    <row r="1241" spans="1:14" x14ac:dyDescent="0.25">
      <c r="A1241" t="str">
        <f t="shared" si="19"/>
        <v>Montgomery MPO_2017</v>
      </c>
      <c r="B1241" t="s">
        <v>385</v>
      </c>
      <c r="C1241" s="49" t="s">
        <v>125</v>
      </c>
      <c r="D1241">
        <v>2017</v>
      </c>
      <c r="E1241" s="45">
        <v>324121</v>
      </c>
      <c r="F1241" s="50">
        <v>141429</v>
      </c>
      <c r="G1241" s="46">
        <v>106</v>
      </c>
      <c r="H1241" s="46">
        <v>1580</v>
      </c>
      <c r="I1241" s="47">
        <f>(G1241/$F1241)*100</f>
        <v>7.4949267830501529E-2</v>
      </c>
      <c r="J1241" s="47">
        <f>(H1241/$F1241)*100</f>
        <v>1.117168331813136</v>
      </c>
      <c r="K1241" s="48">
        <f>IF(I1241&lt;='CBSA Bike Groupings'!$B$2,'CBSA Bike Groupings'!$A$2,
IF(AND(I1241&lt;='CBSA Bike Groupings'!$B$3,I1241&gt;'CBSA Bike Groupings'!$B$2),'CBSA Bike Groupings'!$A$3,
IF(AND(I1241&lt;='CBSA Bike Groupings'!$B$4,I1241&gt;'CBSA Bike Groupings'!$B$3),'CBSA Bike Groupings'!$A$4,
IF(AND(I1241&lt;='CBSA Bike Groupings'!$B$5,I1241&gt;'CBSA Bike Groupings'!$B$4),'CBSA Bike Groupings'!$A$5,
IF(I1241&gt;'CBSA Bike Groupings'!$B$5,'CBSA Bike Groupings'!$A$6,"")))))</f>
        <v>1</v>
      </c>
      <c r="L1241" s="48">
        <f>IF(J1241&lt;='CBSA Walk Groupings'!$B$2,'CBSA Walk Groupings'!$A$2,
IF(AND(J1241&lt;='CBSA Walk Groupings'!$B$3,J1241&gt;'CBSA Walk Groupings'!$B$2),'CBSA Walk Groupings'!$A$3,
IF(AND(J1241&lt;='CBSA Walk Groupings'!$B$4,J1241&gt;'CBSA Walk Groupings'!$B$3),'CBSA Walk Groupings'!$A$4,
IF(AND(J1241&lt;='CBSA Walk Groupings'!$B$5,J1241&gt;'CBSA Walk Groupings'!$B$4),'CBSA Walk Groupings'!$A$5,
IF(J1241&gt;'CBSA Walk Groupings'!$B$5,'CBSA Walk Groupings'!$A$6,"")))))</f>
        <v>1</v>
      </c>
      <c r="M1241" s="72">
        <v>1</v>
      </c>
      <c r="N1241" s="72">
        <v>8</v>
      </c>
    </row>
    <row r="1242" spans="1:14" x14ac:dyDescent="0.25">
      <c r="A1242" t="str">
        <f t="shared" si="19"/>
        <v>Morgantown Monongalia MPO_2013</v>
      </c>
      <c r="B1242" t="s">
        <v>386</v>
      </c>
      <c r="C1242" s="49" t="s">
        <v>138</v>
      </c>
      <c r="D1242">
        <v>2013</v>
      </c>
      <c r="E1242" s="45">
        <v>98483.393987902964</v>
      </c>
      <c r="F1242" s="50">
        <v>46927.04207339383</v>
      </c>
      <c r="G1242" s="46">
        <v>98</v>
      </c>
      <c r="H1242" s="46">
        <v>3029.9947989712236</v>
      </c>
      <c r="I1242" s="47">
        <v>0.20883481180579871</v>
      </c>
      <c r="J1242" s="47">
        <v>6.4568203430173927</v>
      </c>
      <c r="K1242" s="48">
        <f>IF(I1242&lt;='CBSA Bike Groupings'!$B$2,'CBSA Bike Groupings'!$A$2,
IF(AND(I1242&lt;='CBSA Bike Groupings'!$B$3,I1242&gt;'CBSA Bike Groupings'!$B$2),'CBSA Bike Groupings'!$A$3,
IF(AND(I1242&lt;='CBSA Bike Groupings'!$B$4,I1242&gt;'CBSA Bike Groupings'!$B$3),'CBSA Bike Groupings'!$A$4,
IF(AND(I1242&lt;='CBSA Bike Groupings'!$B$5,I1242&gt;'CBSA Bike Groupings'!$B$4),'CBSA Bike Groupings'!$A$5,
IF(I1242&gt;'CBSA Bike Groupings'!$B$5,'CBSA Bike Groupings'!$A$6,"")))))</f>
        <v>1</v>
      </c>
      <c r="L1242" s="48">
        <f>IF(J1242&lt;='CBSA Walk Groupings'!$B$2,'CBSA Walk Groupings'!$A$2,
IF(AND(J1242&lt;='CBSA Walk Groupings'!$B$3,J1242&gt;'CBSA Walk Groupings'!$B$2),'CBSA Walk Groupings'!$A$3,
IF(AND(J1242&lt;='CBSA Walk Groupings'!$B$4,J1242&gt;'CBSA Walk Groupings'!$B$3),'CBSA Walk Groupings'!$A$4,
IF(AND(J1242&lt;='CBSA Walk Groupings'!$B$5,J1242&gt;'CBSA Walk Groupings'!$B$4),'CBSA Walk Groupings'!$A$5,
IF(J1242&gt;'CBSA Walk Groupings'!$B$5,'CBSA Walk Groupings'!$A$6,"")))))</f>
        <v>5</v>
      </c>
      <c r="M1242" s="72">
        <v>0</v>
      </c>
      <c r="N1242" s="72">
        <v>3</v>
      </c>
    </row>
    <row r="1243" spans="1:14" x14ac:dyDescent="0.25">
      <c r="A1243" t="str">
        <f t="shared" si="19"/>
        <v>Morgantown Monongalia MPO_2014</v>
      </c>
      <c r="B1243" t="s">
        <v>386</v>
      </c>
      <c r="C1243" s="49" t="s">
        <v>138</v>
      </c>
      <c r="D1243">
        <v>2014</v>
      </c>
      <c r="E1243" s="45">
        <v>100332.32010671755</v>
      </c>
      <c r="F1243" s="50">
        <v>47663.199479630166</v>
      </c>
      <c r="G1243" s="46">
        <v>180</v>
      </c>
      <c r="H1243" s="46">
        <v>3018.0113231706409</v>
      </c>
      <c r="I1243" s="47">
        <v>0.3776498471885561</v>
      </c>
      <c r="J1243" s="47">
        <v>6.3319528611595812</v>
      </c>
      <c r="K1243" s="48">
        <f>IF(I1243&lt;='CBSA Bike Groupings'!$B$2,'CBSA Bike Groupings'!$A$2,
IF(AND(I1243&lt;='CBSA Bike Groupings'!$B$3,I1243&gt;'CBSA Bike Groupings'!$B$2),'CBSA Bike Groupings'!$A$3,
IF(AND(I1243&lt;='CBSA Bike Groupings'!$B$4,I1243&gt;'CBSA Bike Groupings'!$B$3),'CBSA Bike Groupings'!$A$4,
IF(AND(I1243&lt;='CBSA Bike Groupings'!$B$5,I1243&gt;'CBSA Bike Groupings'!$B$4),'CBSA Bike Groupings'!$A$5,
IF(I1243&gt;'CBSA Bike Groupings'!$B$5,'CBSA Bike Groupings'!$A$6,"")))))</f>
        <v>3</v>
      </c>
      <c r="L1243" s="48">
        <f>IF(J1243&lt;='CBSA Walk Groupings'!$B$2,'CBSA Walk Groupings'!$A$2,
IF(AND(J1243&lt;='CBSA Walk Groupings'!$B$3,J1243&gt;'CBSA Walk Groupings'!$B$2),'CBSA Walk Groupings'!$A$3,
IF(AND(J1243&lt;='CBSA Walk Groupings'!$B$4,J1243&gt;'CBSA Walk Groupings'!$B$3),'CBSA Walk Groupings'!$A$4,
IF(AND(J1243&lt;='CBSA Walk Groupings'!$B$5,J1243&gt;'CBSA Walk Groupings'!$B$4),'CBSA Walk Groupings'!$A$5,
IF(J1243&gt;'CBSA Walk Groupings'!$B$5,'CBSA Walk Groupings'!$A$6,"")))))</f>
        <v>5</v>
      </c>
      <c r="M1243" s="72">
        <v>0</v>
      </c>
      <c r="N1243" s="72">
        <v>2</v>
      </c>
    </row>
    <row r="1244" spans="1:14" x14ac:dyDescent="0.25">
      <c r="A1244" t="str">
        <f t="shared" si="19"/>
        <v>Morgantown Monongalia MPO_2015</v>
      </c>
      <c r="B1244" t="s">
        <v>386</v>
      </c>
      <c r="C1244" s="49" t="s">
        <v>138</v>
      </c>
      <c r="D1244">
        <v>2015</v>
      </c>
      <c r="E1244" s="45">
        <v>101668.30407971644</v>
      </c>
      <c r="F1244" s="50">
        <v>47444.281581850177</v>
      </c>
      <c r="G1244" s="46">
        <v>168.99998417550398</v>
      </c>
      <c r="H1244" s="46">
        <v>3060.0041329068481</v>
      </c>
      <c r="I1244" s="47">
        <v>0.35620727839233413</v>
      </c>
      <c r="J1244" s="47">
        <v>6.4496795628104815</v>
      </c>
      <c r="K1244" s="48">
        <f>IF(I1244&lt;='CBSA Bike Groupings'!$B$2,'CBSA Bike Groupings'!$A$2,
IF(AND(I1244&lt;='CBSA Bike Groupings'!$B$3,I1244&gt;'CBSA Bike Groupings'!$B$2),'CBSA Bike Groupings'!$A$3,
IF(AND(I1244&lt;='CBSA Bike Groupings'!$B$4,I1244&gt;'CBSA Bike Groupings'!$B$3),'CBSA Bike Groupings'!$A$4,
IF(AND(I1244&lt;='CBSA Bike Groupings'!$B$5,I1244&gt;'CBSA Bike Groupings'!$B$4),'CBSA Bike Groupings'!$A$5,
IF(I1244&gt;'CBSA Bike Groupings'!$B$5,'CBSA Bike Groupings'!$A$6,"")))))</f>
        <v>3</v>
      </c>
      <c r="L1244" s="48">
        <f>IF(J1244&lt;='CBSA Walk Groupings'!$B$2,'CBSA Walk Groupings'!$A$2,
IF(AND(J1244&lt;='CBSA Walk Groupings'!$B$3,J1244&gt;'CBSA Walk Groupings'!$B$2),'CBSA Walk Groupings'!$A$3,
IF(AND(J1244&lt;='CBSA Walk Groupings'!$B$4,J1244&gt;'CBSA Walk Groupings'!$B$3),'CBSA Walk Groupings'!$A$4,
IF(AND(J1244&lt;='CBSA Walk Groupings'!$B$5,J1244&gt;'CBSA Walk Groupings'!$B$4),'CBSA Walk Groupings'!$A$5,
IF(J1244&gt;'CBSA Walk Groupings'!$B$5,'CBSA Walk Groupings'!$A$6,"")))))</f>
        <v>5</v>
      </c>
      <c r="M1244" s="72">
        <v>0</v>
      </c>
      <c r="N1244" s="72">
        <v>0</v>
      </c>
    </row>
    <row r="1245" spans="1:14" x14ac:dyDescent="0.25">
      <c r="A1245" t="str">
        <f t="shared" si="19"/>
        <v>Morgantown Monongalia MPO_2016</v>
      </c>
      <c r="B1245" t="s">
        <v>386</v>
      </c>
      <c r="C1245" s="49" t="s">
        <v>138</v>
      </c>
      <c r="D1245">
        <v>2016</v>
      </c>
      <c r="E1245" s="45">
        <v>102827.80583928712</v>
      </c>
      <c r="F1245" s="50">
        <v>48228.322340395702</v>
      </c>
      <c r="G1245" s="46">
        <v>286.99987346949598</v>
      </c>
      <c r="H1245" s="46">
        <v>3025.0039691018287</v>
      </c>
      <c r="I1245" s="47">
        <v>0.59508574949767001</v>
      </c>
      <c r="J1245" s="47">
        <v>6.2722562641746862</v>
      </c>
      <c r="K1245" s="48">
        <f>IF(I1245&lt;='CBSA Bike Groupings'!$B$2,'CBSA Bike Groupings'!$A$2,
IF(AND(I1245&lt;='CBSA Bike Groupings'!$B$3,I1245&gt;'CBSA Bike Groupings'!$B$2),'CBSA Bike Groupings'!$A$3,
IF(AND(I1245&lt;='CBSA Bike Groupings'!$B$4,I1245&gt;'CBSA Bike Groupings'!$B$3),'CBSA Bike Groupings'!$A$4,
IF(AND(I1245&lt;='CBSA Bike Groupings'!$B$5,I1245&gt;'CBSA Bike Groupings'!$B$4),'CBSA Bike Groupings'!$A$5,
IF(I1245&gt;'CBSA Bike Groupings'!$B$5,'CBSA Bike Groupings'!$A$6,"")))))</f>
        <v>3</v>
      </c>
      <c r="L1245" s="48">
        <f>IF(J1245&lt;='CBSA Walk Groupings'!$B$2,'CBSA Walk Groupings'!$A$2,
IF(AND(J1245&lt;='CBSA Walk Groupings'!$B$3,J1245&gt;'CBSA Walk Groupings'!$B$2),'CBSA Walk Groupings'!$A$3,
IF(AND(J1245&lt;='CBSA Walk Groupings'!$B$4,J1245&gt;'CBSA Walk Groupings'!$B$3),'CBSA Walk Groupings'!$A$4,
IF(AND(J1245&lt;='CBSA Walk Groupings'!$B$5,J1245&gt;'CBSA Walk Groupings'!$B$4),'CBSA Walk Groupings'!$A$5,
IF(J1245&gt;'CBSA Walk Groupings'!$B$5,'CBSA Walk Groupings'!$A$6,"")))))</f>
        <v>5</v>
      </c>
      <c r="M1245" s="72">
        <v>0</v>
      </c>
      <c r="N1245" s="72">
        <v>1</v>
      </c>
    </row>
    <row r="1246" spans="1:14" x14ac:dyDescent="0.25">
      <c r="A1246" t="str">
        <f t="shared" si="19"/>
        <v>Morgantown Monongalia MPO_2017</v>
      </c>
      <c r="B1246" t="s">
        <v>386</v>
      </c>
      <c r="C1246" s="49" t="s">
        <v>138</v>
      </c>
      <c r="D1246">
        <v>2017</v>
      </c>
      <c r="E1246" s="45">
        <v>103716</v>
      </c>
      <c r="F1246" s="50">
        <v>48650</v>
      </c>
      <c r="G1246" s="46">
        <v>292</v>
      </c>
      <c r="H1246" s="46">
        <v>2996</v>
      </c>
      <c r="I1246" s="47">
        <f>(G1246/$F1246)*100</f>
        <v>0.60020554984583763</v>
      </c>
      <c r="J1246" s="47">
        <f>(H1246/$F1246)*100</f>
        <v>6.1582733812949639</v>
      </c>
      <c r="K1246" s="48">
        <f>IF(I1246&lt;='CBSA Bike Groupings'!$B$2,'CBSA Bike Groupings'!$A$2,
IF(AND(I1246&lt;='CBSA Bike Groupings'!$B$3,I1246&gt;'CBSA Bike Groupings'!$B$2),'CBSA Bike Groupings'!$A$3,
IF(AND(I1246&lt;='CBSA Bike Groupings'!$B$4,I1246&gt;'CBSA Bike Groupings'!$B$3),'CBSA Bike Groupings'!$A$4,
IF(AND(I1246&lt;='CBSA Bike Groupings'!$B$5,I1246&gt;'CBSA Bike Groupings'!$B$4),'CBSA Bike Groupings'!$A$5,
IF(I1246&gt;'CBSA Bike Groupings'!$B$5,'CBSA Bike Groupings'!$A$6,"")))))</f>
        <v>3</v>
      </c>
      <c r="L1246" s="48">
        <f>IF(J1246&lt;='CBSA Walk Groupings'!$B$2,'CBSA Walk Groupings'!$A$2,
IF(AND(J1246&lt;='CBSA Walk Groupings'!$B$3,J1246&gt;'CBSA Walk Groupings'!$B$2),'CBSA Walk Groupings'!$A$3,
IF(AND(J1246&lt;='CBSA Walk Groupings'!$B$4,J1246&gt;'CBSA Walk Groupings'!$B$3),'CBSA Walk Groupings'!$A$4,
IF(AND(J1246&lt;='CBSA Walk Groupings'!$B$5,J1246&gt;'CBSA Walk Groupings'!$B$4),'CBSA Walk Groupings'!$A$5,
IF(J1246&gt;'CBSA Walk Groupings'!$B$5,'CBSA Walk Groupings'!$A$6,"")))))</f>
        <v>5</v>
      </c>
      <c r="M1246" s="72">
        <v>0</v>
      </c>
      <c r="N1246" s="72">
        <v>1</v>
      </c>
    </row>
    <row r="1247" spans="1:14" x14ac:dyDescent="0.25">
      <c r="A1247" t="str">
        <f t="shared" si="19"/>
        <v>Mountainland Association of Governments_2013</v>
      </c>
      <c r="B1247" t="s">
        <v>387</v>
      </c>
      <c r="C1247" s="49" t="s">
        <v>168</v>
      </c>
      <c r="D1247">
        <v>2013</v>
      </c>
      <c r="E1247" s="45">
        <v>506619.89088605531</v>
      </c>
      <c r="F1247" s="50">
        <v>212708.03208063476</v>
      </c>
      <c r="G1247" s="46">
        <v>2637.8643105895417</v>
      </c>
      <c r="H1247" s="46">
        <v>9873.0724353679489</v>
      </c>
      <c r="I1247" s="47">
        <v>1.2401338514520988</v>
      </c>
      <c r="J1247" s="47">
        <v>4.6416077187086193</v>
      </c>
      <c r="K1247" s="48">
        <f>IF(I1247&lt;='CBSA Bike Groupings'!$B$2,'CBSA Bike Groupings'!$A$2,
IF(AND(I1247&lt;='CBSA Bike Groupings'!$B$3,I1247&gt;'CBSA Bike Groupings'!$B$2),'CBSA Bike Groupings'!$A$3,
IF(AND(I1247&lt;='CBSA Bike Groupings'!$B$4,I1247&gt;'CBSA Bike Groupings'!$B$3),'CBSA Bike Groupings'!$A$4,
IF(AND(I1247&lt;='CBSA Bike Groupings'!$B$5,I1247&gt;'CBSA Bike Groupings'!$B$4),'CBSA Bike Groupings'!$A$5,
IF(I1247&gt;'CBSA Bike Groupings'!$B$5,'CBSA Bike Groupings'!$A$6,"")))))</f>
        <v>5</v>
      </c>
      <c r="L1247" s="48">
        <f>IF(J1247&lt;='CBSA Walk Groupings'!$B$2,'CBSA Walk Groupings'!$A$2,
IF(AND(J1247&lt;='CBSA Walk Groupings'!$B$3,J1247&gt;'CBSA Walk Groupings'!$B$2),'CBSA Walk Groupings'!$A$3,
IF(AND(J1247&lt;='CBSA Walk Groupings'!$B$4,J1247&gt;'CBSA Walk Groupings'!$B$3),'CBSA Walk Groupings'!$A$4,
IF(AND(J1247&lt;='CBSA Walk Groupings'!$B$5,J1247&gt;'CBSA Walk Groupings'!$B$4),'CBSA Walk Groupings'!$A$5,
IF(J1247&gt;'CBSA Walk Groupings'!$B$5,'CBSA Walk Groupings'!$A$6,"")))))</f>
        <v>5</v>
      </c>
      <c r="M1247" s="72">
        <v>1</v>
      </c>
      <c r="N1247" s="72">
        <v>4</v>
      </c>
    </row>
    <row r="1248" spans="1:14" x14ac:dyDescent="0.25">
      <c r="A1248" t="str">
        <f t="shared" si="19"/>
        <v>Mountainland Association of Governments_2014</v>
      </c>
      <c r="B1248" t="s">
        <v>387</v>
      </c>
      <c r="C1248" s="49" t="s">
        <v>168</v>
      </c>
      <c r="D1248">
        <v>2014</v>
      </c>
      <c r="E1248" s="45">
        <v>517042.21346359793</v>
      </c>
      <c r="F1248" s="50">
        <v>218176.31004280844</v>
      </c>
      <c r="G1248" s="46">
        <v>2672.4623916752039</v>
      </c>
      <c r="H1248" s="46">
        <v>9158.8403708705791</v>
      </c>
      <c r="I1248" s="47">
        <v>1.22490951980572</v>
      </c>
      <c r="J1248" s="47">
        <v>4.1979078155064222</v>
      </c>
      <c r="K1248" s="48">
        <f>IF(I1248&lt;='CBSA Bike Groupings'!$B$2,'CBSA Bike Groupings'!$A$2,
IF(AND(I1248&lt;='CBSA Bike Groupings'!$B$3,I1248&gt;'CBSA Bike Groupings'!$B$2),'CBSA Bike Groupings'!$A$3,
IF(AND(I1248&lt;='CBSA Bike Groupings'!$B$4,I1248&gt;'CBSA Bike Groupings'!$B$3),'CBSA Bike Groupings'!$A$4,
IF(AND(I1248&lt;='CBSA Bike Groupings'!$B$5,I1248&gt;'CBSA Bike Groupings'!$B$4),'CBSA Bike Groupings'!$A$5,
IF(I1248&gt;'CBSA Bike Groupings'!$B$5,'CBSA Bike Groupings'!$A$6,"")))))</f>
        <v>5</v>
      </c>
      <c r="L1248" s="48">
        <f>IF(J1248&lt;='CBSA Walk Groupings'!$B$2,'CBSA Walk Groupings'!$A$2,
IF(AND(J1248&lt;='CBSA Walk Groupings'!$B$3,J1248&gt;'CBSA Walk Groupings'!$B$2),'CBSA Walk Groupings'!$A$3,
IF(AND(J1248&lt;='CBSA Walk Groupings'!$B$4,J1248&gt;'CBSA Walk Groupings'!$B$3),'CBSA Walk Groupings'!$A$4,
IF(AND(J1248&lt;='CBSA Walk Groupings'!$B$5,J1248&gt;'CBSA Walk Groupings'!$B$4),'CBSA Walk Groupings'!$A$5,
IF(J1248&gt;'CBSA Walk Groupings'!$B$5,'CBSA Walk Groupings'!$A$6,"")))))</f>
        <v>5</v>
      </c>
      <c r="M1248" s="72">
        <v>3</v>
      </c>
      <c r="N1248" s="72">
        <v>4</v>
      </c>
    </row>
    <row r="1249" spans="1:14" x14ac:dyDescent="0.25">
      <c r="A1249" t="str">
        <f t="shared" si="19"/>
        <v>Mountainland Association of Governments_2015</v>
      </c>
      <c r="B1249" t="s">
        <v>387</v>
      </c>
      <c r="C1249" s="49" t="s">
        <v>168</v>
      </c>
      <c r="D1249">
        <v>2015</v>
      </c>
      <c r="E1249" s="45">
        <v>528364.03936457483</v>
      </c>
      <c r="F1249" s="50">
        <v>226839.58737422322</v>
      </c>
      <c r="G1249" s="46">
        <v>2887.5547373601844</v>
      </c>
      <c r="H1249" s="46">
        <v>9165.809352965276</v>
      </c>
      <c r="I1249" s="47">
        <v>1.2729500925235373</v>
      </c>
      <c r="J1249" s="47">
        <v>4.0406568619983423</v>
      </c>
      <c r="K1249" s="48">
        <f>IF(I1249&lt;='CBSA Bike Groupings'!$B$2,'CBSA Bike Groupings'!$A$2,
IF(AND(I1249&lt;='CBSA Bike Groupings'!$B$3,I1249&gt;'CBSA Bike Groupings'!$B$2),'CBSA Bike Groupings'!$A$3,
IF(AND(I1249&lt;='CBSA Bike Groupings'!$B$4,I1249&gt;'CBSA Bike Groupings'!$B$3),'CBSA Bike Groupings'!$A$4,
IF(AND(I1249&lt;='CBSA Bike Groupings'!$B$5,I1249&gt;'CBSA Bike Groupings'!$B$4),'CBSA Bike Groupings'!$A$5,
IF(I1249&gt;'CBSA Bike Groupings'!$B$5,'CBSA Bike Groupings'!$A$6,"")))))</f>
        <v>5</v>
      </c>
      <c r="L1249" s="48">
        <f>IF(J1249&lt;='CBSA Walk Groupings'!$B$2,'CBSA Walk Groupings'!$A$2,
IF(AND(J1249&lt;='CBSA Walk Groupings'!$B$3,J1249&gt;'CBSA Walk Groupings'!$B$2),'CBSA Walk Groupings'!$A$3,
IF(AND(J1249&lt;='CBSA Walk Groupings'!$B$4,J1249&gt;'CBSA Walk Groupings'!$B$3),'CBSA Walk Groupings'!$A$4,
IF(AND(J1249&lt;='CBSA Walk Groupings'!$B$5,J1249&gt;'CBSA Walk Groupings'!$B$4),'CBSA Walk Groupings'!$A$5,
IF(J1249&gt;'CBSA Walk Groupings'!$B$5,'CBSA Walk Groupings'!$A$6,"")))))</f>
        <v>5</v>
      </c>
      <c r="M1249" s="72">
        <v>2</v>
      </c>
      <c r="N1249" s="72">
        <v>6</v>
      </c>
    </row>
    <row r="1250" spans="1:14" x14ac:dyDescent="0.25">
      <c r="A1250" t="str">
        <f t="shared" si="19"/>
        <v>Mountainland Association of Governments_2016</v>
      </c>
      <c r="B1250" t="s">
        <v>387</v>
      </c>
      <c r="C1250" s="49" t="s">
        <v>168</v>
      </c>
      <c r="D1250">
        <v>2016</v>
      </c>
      <c r="E1250" s="45">
        <v>540263.65331408998</v>
      </c>
      <c r="F1250" s="50">
        <v>236372.95640223491</v>
      </c>
      <c r="G1250" s="46">
        <v>2756.2509154115569</v>
      </c>
      <c r="H1250" s="46">
        <v>9995.736877384521</v>
      </c>
      <c r="I1250" s="47">
        <v>1.1660601776800794</v>
      </c>
      <c r="J1250" s="47">
        <v>4.2287988564879715</v>
      </c>
      <c r="K1250" s="48">
        <f>IF(I1250&lt;='CBSA Bike Groupings'!$B$2,'CBSA Bike Groupings'!$A$2,
IF(AND(I1250&lt;='CBSA Bike Groupings'!$B$3,I1250&gt;'CBSA Bike Groupings'!$B$2),'CBSA Bike Groupings'!$A$3,
IF(AND(I1250&lt;='CBSA Bike Groupings'!$B$4,I1250&gt;'CBSA Bike Groupings'!$B$3),'CBSA Bike Groupings'!$A$4,
IF(AND(I1250&lt;='CBSA Bike Groupings'!$B$5,I1250&gt;'CBSA Bike Groupings'!$B$4),'CBSA Bike Groupings'!$A$5,
IF(I1250&gt;'CBSA Bike Groupings'!$B$5,'CBSA Bike Groupings'!$A$6,"")))))</f>
        <v>5</v>
      </c>
      <c r="L1250" s="48">
        <f>IF(J1250&lt;='CBSA Walk Groupings'!$B$2,'CBSA Walk Groupings'!$A$2,
IF(AND(J1250&lt;='CBSA Walk Groupings'!$B$3,J1250&gt;'CBSA Walk Groupings'!$B$2),'CBSA Walk Groupings'!$A$3,
IF(AND(J1250&lt;='CBSA Walk Groupings'!$B$4,J1250&gt;'CBSA Walk Groupings'!$B$3),'CBSA Walk Groupings'!$A$4,
IF(AND(J1250&lt;='CBSA Walk Groupings'!$B$5,J1250&gt;'CBSA Walk Groupings'!$B$4),'CBSA Walk Groupings'!$A$5,
IF(J1250&gt;'CBSA Walk Groupings'!$B$5,'CBSA Walk Groupings'!$A$6,"")))))</f>
        <v>5</v>
      </c>
      <c r="M1250" s="72">
        <v>3</v>
      </c>
      <c r="N1250" s="72">
        <v>1</v>
      </c>
    </row>
    <row r="1251" spans="1:14" x14ac:dyDescent="0.25">
      <c r="A1251" t="str">
        <f t="shared" si="19"/>
        <v>Mountainland Association of Governments_2017</v>
      </c>
      <c r="B1251" t="s">
        <v>387</v>
      </c>
      <c r="C1251" s="49" t="s">
        <v>168</v>
      </c>
      <c r="D1251">
        <v>2017</v>
      </c>
      <c r="E1251" s="45">
        <v>551860</v>
      </c>
      <c r="F1251" s="50">
        <v>243233</v>
      </c>
      <c r="G1251" s="46">
        <v>2639</v>
      </c>
      <c r="H1251" s="46">
        <v>10073</v>
      </c>
      <c r="I1251" s="47">
        <f>(G1251/$F1251)*100</f>
        <v>1.0849679114264923</v>
      </c>
      <c r="J1251" s="47">
        <f>(H1251/$F1251)*100</f>
        <v>4.1412966168241976</v>
      </c>
      <c r="K1251" s="48">
        <f>IF(I1251&lt;='CBSA Bike Groupings'!$B$2,'CBSA Bike Groupings'!$A$2,
IF(AND(I1251&lt;='CBSA Bike Groupings'!$B$3,I1251&gt;'CBSA Bike Groupings'!$B$2),'CBSA Bike Groupings'!$A$3,
IF(AND(I1251&lt;='CBSA Bike Groupings'!$B$4,I1251&gt;'CBSA Bike Groupings'!$B$3),'CBSA Bike Groupings'!$A$4,
IF(AND(I1251&lt;='CBSA Bike Groupings'!$B$5,I1251&gt;'CBSA Bike Groupings'!$B$4),'CBSA Bike Groupings'!$A$5,
IF(I1251&gt;'CBSA Bike Groupings'!$B$5,'CBSA Bike Groupings'!$A$6,"")))))</f>
        <v>5</v>
      </c>
      <c r="L1251" s="48">
        <f>IF(J1251&lt;='CBSA Walk Groupings'!$B$2,'CBSA Walk Groupings'!$A$2,
IF(AND(J1251&lt;='CBSA Walk Groupings'!$B$3,J1251&gt;'CBSA Walk Groupings'!$B$2),'CBSA Walk Groupings'!$A$3,
IF(AND(J1251&lt;='CBSA Walk Groupings'!$B$4,J1251&gt;'CBSA Walk Groupings'!$B$3),'CBSA Walk Groupings'!$A$4,
IF(AND(J1251&lt;='CBSA Walk Groupings'!$B$5,J1251&gt;'CBSA Walk Groupings'!$B$4),'CBSA Walk Groupings'!$A$5,
IF(J1251&gt;'CBSA Walk Groupings'!$B$5,'CBSA Walk Groupings'!$A$6,"")))))</f>
        <v>5</v>
      </c>
      <c r="M1251" s="72">
        <v>1</v>
      </c>
      <c r="N1251" s="72">
        <v>5</v>
      </c>
    </row>
    <row r="1252" spans="1:14" x14ac:dyDescent="0.25">
      <c r="A1252" t="str">
        <f t="shared" si="19"/>
        <v>Nashua Regional Planning Commission_2013</v>
      </c>
      <c r="B1252" t="s">
        <v>388</v>
      </c>
      <c r="C1252" s="49" t="s">
        <v>389</v>
      </c>
      <c r="D1252">
        <v>2013</v>
      </c>
      <c r="E1252" s="45">
        <v>206180.88230771027</v>
      </c>
      <c r="F1252" s="50">
        <v>107144.06327958219</v>
      </c>
      <c r="G1252" s="46">
        <v>148.09126254919155</v>
      </c>
      <c r="H1252" s="46">
        <v>1818.3102107616278</v>
      </c>
      <c r="I1252" s="47">
        <v>0.13821695576614598</v>
      </c>
      <c r="J1252" s="47">
        <v>1.6970704256538425</v>
      </c>
      <c r="K1252" s="48">
        <f>IF(I1252&lt;='CBSA Bike Groupings'!$B$2,'CBSA Bike Groupings'!$A$2,
IF(AND(I1252&lt;='CBSA Bike Groupings'!$B$3,I1252&gt;'CBSA Bike Groupings'!$B$2),'CBSA Bike Groupings'!$A$3,
IF(AND(I1252&lt;='CBSA Bike Groupings'!$B$4,I1252&gt;'CBSA Bike Groupings'!$B$3),'CBSA Bike Groupings'!$A$4,
IF(AND(I1252&lt;='CBSA Bike Groupings'!$B$5,I1252&gt;'CBSA Bike Groupings'!$B$4),'CBSA Bike Groupings'!$A$5,
IF(I1252&gt;'CBSA Bike Groupings'!$B$5,'CBSA Bike Groupings'!$A$6,"")))))</f>
        <v>1</v>
      </c>
      <c r="L1252" s="48">
        <f>IF(J1252&lt;='CBSA Walk Groupings'!$B$2,'CBSA Walk Groupings'!$A$2,
IF(AND(J1252&lt;='CBSA Walk Groupings'!$B$3,J1252&gt;'CBSA Walk Groupings'!$B$2),'CBSA Walk Groupings'!$A$3,
IF(AND(J1252&lt;='CBSA Walk Groupings'!$B$4,J1252&gt;'CBSA Walk Groupings'!$B$3),'CBSA Walk Groupings'!$A$4,
IF(AND(J1252&lt;='CBSA Walk Groupings'!$B$5,J1252&gt;'CBSA Walk Groupings'!$B$4),'CBSA Walk Groupings'!$A$5,
IF(J1252&gt;'CBSA Walk Groupings'!$B$5,'CBSA Walk Groupings'!$A$6,"")))))</f>
        <v>2</v>
      </c>
      <c r="M1252" s="72">
        <v>1</v>
      </c>
      <c r="N1252" s="72">
        <v>3</v>
      </c>
    </row>
    <row r="1253" spans="1:14" x14ac:dyDescent="0.25">
      <c r="A1253" t="str">
        <f t="shared" si="19"/>
        <v>Nashua Regional Planning Commission_2014</v>
      </c>
      <c r="B1253" t="s">
        <v>388</v>
      </c>
      <c r="C1253" s="49" t="s">
        <v>389</v>
      </c>
      <c r="D1253">
        <v>2014</v>
      </c>
      <c r="E1253" s="45">
        <v>206540.16811614847</v>
      </c>
      <c r="F1253" s="50">
        <v>107328.17755208559</v>
      </c>
      <c r="G1253" s="46">
        <v>149.9856571572206</v>
      </c>
      <c r="H1253" s="46">
        <v>1709.4454515486348</v>
      </c>
      <c r="I1253" s="47">
        <v>0.13974490257643074</v>
      </c>
      <c r="J1253" s="47">
        <v>1.5927275488480677</v>
      </c>
      <c r="K1253" s="48">
        <f>IF(I1253&lt;='CBSA Bike Groupings'!$B$2,'CBSA Bike Groupings'!$A$2,
IF(AND(I1253&lt;='CBSA Bike Groupings'!$B$3,I1253&gt;'CBSA Bike Groupings'!$B$2),'CBSA Bike Groupings'!$A$3,
IF(AND(I1253&lt;='CBSA Bike Groupings'!$B$4,I1253&gt;'CBSA Bike Groupings'!$B$3),'CBSA Bike Groupings'!$A$4,
IF(AND(I1253&lt;='CBSA Bike Groupings'!$B$5,I1253&gt;'CBSA Bike Groupings'!$B$4),'CBSA Bike Groupings'!$A$5,
IF(I1253&gt;'CBSA Bike Groupings'!$B$5,'CBSA Bike Groupings'!$A$6,"")))))</f>
        <v>1</v>
      </c>
      <c r="L1253" s="48">
        <f>IF(J1253&lt;='CBSA Walk Groupings'!$B$2,'CBSA Walk Groupings'!$A$2,
IF(AND(J1253&lt;='CBSA Walk Groupings'!$B$3,J1253&gt;'CBSA Walk Groupings'!$B$2),'CBSA Walk Groupings'!$A$3,
IF(AND(J1253&lt;='CBSA Walk Groupings'!$B$4,J1253&gt;'CBSA Walk Groupings'!$B$3),'CBSA Walk Groupings'!$A$4,
IF(AND(J1253&lt;='CBSA Walk Groupings'!$B$5,J1253&gt;'CBSA Walk Groupings'!$B$4),'CBSA Walk Groupings'!$A$5,
IF(J1253&gt;'CBSA Walk Groupings'!$B$5,'CBSA Walk Groupings'!$A$6,"")))))</f>
        <v>2</v>
      </c>
      <c r="M1253" s="72">
        <v>1</v>
      </c>
      <c r="N1253" s="72">
        <v>3</v>
      </c>
    </row>
    <row r="1254" spans="1:14" x14ac:dyDescent="0.25">
      <c r="A1254" t="str">
        <f t="shared" si="19"/>
        <v>Nashua Regional Planning Commission_2015</v>
      </c>
      <c r="B1254" t="s">
        <v>388</v>
      </c>
      <c r="C1254" s="49" t="s">
        <v>389</v>
      </c>
      <c r="D1254">
        <v>2015</v>
      </c>
      <c r="E1254" s="45">
        <v>207481.34098446791</v>
      </c>
      <c r="F1254" s="50">
        <v>109008.01786313042</v>
      </c>
      <c r="G1254" s="46">
        <v>151.04106793085401</v>
      </c>
      <c r="H1254" s="46">
        <v>1735.5405302153004</v>
      </c>
      <c r="I1254" s="47">
        <v>0.13855959487356237</v>
      </c>
      <c r="J1254" s="47">
        <v>1.5921219046423087</v>
      </c>
      <c r="K1254" s="48">
        <f>IF(I1254&lt;='CBSA Bike Groupings'!$B$2,'CBSA Bike Groupings'!$A$2,
IF(AND(I1254&lt;='CBSA Bike Groupings'!$B$3,I1254&gt;'CBSA Bike Groupings'!$B$2),'CBSA Bike Groupings'!$A$3,
IF(AND(I1254&lt;='CBSA Bike Groupings'!$B$4,I1254&gt;'CBSA Bike Groupings'!$B$3),'CBSA Bike Groupings'!$A$4,
IF(AND(I1254&lt;='CBSA Bike Groupings'!$B$5,I1254&gt;'CBSA Bike Groupings'!$B$4),'CBSA Bike Groupings'!$A$5,
IF(I1254&gt;'CBSA Bike Groupings'!$B$5,'CBSA Bike Groupings'!$A$6,"")))))</f>
        <v>1</v>
      </c>
      <c r="L1254" s="48">
        <f>IF(J1254&lt;='CBSA Walk Groupings'!$B$2,'CBSA Walk Groupings'!$A$2,
IF(AND(J1254&lt;='CBSA Walk Groupings'!$B$3,J1254&gt;'CBSA Walk Groupings'!$B$2),'CBSA Walk Groupings'!$A$3,
IF(AND(J1254&lt;='CBSA Walk Groupings'!$B$4,J1254&gt;'CBSA Walk Groupings'!$B$3),'CBSA Walk Groupings'!$A$4,
IF(AND(J1254&lt;='CBSA Walk Groupings'!$B$5,J1254&gt;'CBSA Walk Groupings'!$B$4),'CBSA Walk Groupings'!$A$5,
IF(J1254&gt;'CBSA Walk Groupings'!$B$5,'CBSA Walk Groupings'!$A$6,"")))))</f>
        <v>2</v>
      </c>
      <c r="M1254" s="72">
        <v>0</v>
      </c>
      <c r="N1254" s="72">
        <v>0</v>
      </c>
    </row>
    <row r="1255" spans="1:14" x14ac:dyDescent="0.25">
      <c r="A1255" t="str">
        <f t="shared" si="19"/>
        <v>Nashua Regional Planning Commission_2016</v>
      </c>
      <c r="B1255" t="s">
        <v>388</v>
      </c>
      <c r="C1255" s="49" t="s">
        <v>389</v>
      </c>
      <c r="D1255">
        <v>2016</v>
      </c>
      <c r="E1255" s="45">
        <v>207845.27667456333</v>
      </c>
      <c r="F1255" s="50">
        <v>110992.74769568451</v>
      </c>
      <c r="G1255" s="46">
        <v>112.06339996380729</v>
      </c>
      <c r="H1255" s="46">
        <v>2121.1160784983254</v>
      </c>
      <c r="I1255" s="47">
        <v>0.10096461461703628</v>
      </c>
      <c r="J1255" s="47">
        <v>1.9110402459031981</v>
      </c>
      <c r="K1255" s="48">
        <f>IF(I1255&lt;='CBSA Bike Groupings'!$B$2,'CBSA Bike Groupings'!$A$2,
IF(AND(I1255&lt;='CBSA Bike Groupings'!$B$3,I1255&gt;'CBSA Bike Groupings'!$B$2),'CBSA Bike Groupings'!$A$3,
IF(AND(I1255&lt;='CBSA Bike Groupings'!$B$4,I1255&gt;'CBSA Bike Groupings'!$B$3),'CBSA Bike Groupings'!$A$4,
IF(AND(I1255&lt;='CBSA Bike Groupings'!$B$5,I1255&gt;'CBSA Bike Groupings'!$B$4),'CBSA Bike Groupings'!$A$5,
IF(I1255&gt;'CBSA Bike Groupings'!$B$5,'CBSA Bike Groupings'!$A$6,"")))))</f>
        <v>1</v>
      </c>
      <c r="L1255" s="48">
        <f>IF(J1255&lt;='CBSA Walk Groupings'!$B$2,'CBSA Walk Groupings'!$A$2,
IF(AND(J1255&lt;='CBSA Walk Groupings'!$B$3,J1255&gt;'CBSA Walk Groupings'!$B$2),'CBSA Walk Groupings'!$A$3,
IF(AND(J1255&lt;='CBSA Walk Groupings'!$B$4,J1255&gt;'CBSA Walk Groupings'!$B$3),'CBSA Walk Groupings'!$A$4,
IF(AND(J1255&lt;='CBSA Walk Groupings'!$B$5,J1255&gt;'CBSA Walk Groupings'!$B$4),'CBSA Walk Groupings'!$A$5,
IF(J1255&gt;'CBSA Walk Groupings'!$B$5,'CBSA Walk Groupings'!$A$6,"")))))</f>
        <v>3</v>
      </c>
      <c r="M1255" s="72">
        <v>0</v>
      </c>
      <c r="N1255" s="72">
        <v>1</v>
      </c>
    </row>
    <row r="1256" spans="1:14" x14ac:dyDescent="0.25">
      <c r="A1256" t="str">
        <f t="shared" si="19"/>
        <v>Nashua Regional Planning Commission_2017</v>
      </c>
      <c r="B1256" t="s">
        <v>388</v>
      </c>
      <c r="C1256" s="49" t="s">
        <v>389</v>
      </c>
      <c r="D1256">
        <v>2017</v>
      </c>
      <c r="E1256" s="45">
        <v>208701</v>
      </c>
      <c r="F1256" s="50">
        <v>111476</v>
      </c>
      <c r="G1256" s="46">
        <v>152</v>
      </c>
      <c r="H1256" s="46">
        <v>1842</v>
      </c>
      <c r="I1256" s="47">
        <f>(G1256/$F1256)*100</f>
        <v>0.1363522193117801</v>
      </c>
      <c r="J1256" s="47">
        <f>(H1256/$F1256)*100</f>
        <v>1.6523736050809141</v>
      </c>
      <c r="K1256" s="48">
        <f>IF(I1256&lt;='CBSA Bike Groupings'!$B$2,'CBSA Bike Groupings'!$A$2,
IF(AND(I1256&lt;='CBSA Bike Groupings'!$B$3,I1256&gt;'CBSA Bike Groupings'!$B$2),'CBSA Bike Groupings'!$A$3,
IF(AND(I1256&lt;='CBSA Bike Groupings'!$B$4,I1256&gt;'CBSA Bike Groupings'!$B$3),'CBSA Bike Groupings'!$A$4,
IF(AND(I1256&lt;='CBSA Bike Groupings'!$B$5,I1256&gt;'CBSA Bike Groupings'!$B$4),'CBSA Bike Groupings'!$A$5,
IF(I1256&gt;'CBSA Bike Groupings'!$B$5,'CBSA Bike Groupings'!$A$6,"")))))</f>
        <v>1</v>
      </c>
      <c r="L1256" s="48">
        <f>IF(J1256&lt;='CBSA Walk Groupings'!$B$2,'CBSA Walk Groupings'!$A$2,
IF(AND(J1256&lt;='CBSA Walk Groupings'!$B$3,J1256&gt;'CBSA Walk Groupings'!$B$2),'CBSA Walk Groupings'!$A$3,
IF(AND(J1256&lt;='CBSA Walk Groupings'!$B$4,J1256&gt;'CBSA Walk Groupings'!$B$3),'CBSA Walk Groupings'!$A$4,
IF(AND(J1256&lt;='CBSA Walk Groupings'!$B$5,J1256&gt;'CBSA Walk Groupings'!$B$4),'CBSA Walk Groupings'!$A$5,
IF(J1256&gt;'CBSA Walk Groupings'!$B$5,'CBSA Walk Groupings'!$A$6,"")))))</f>
        <v>2</v>
      </c>
      <c r="M1256" s="72">
        <v>2</v>
      </c>
      <c r="N1256" s="72">
        <v>4</v>
      </c>
    </row>
    <row r="1257" spans="1:14" x14ac:dyDescent="0.25">
      <c r="A1257" t="str">
        <f t="shared" si="19"/>
        <v>Nashville Area MPO_2013</v>
      </c>
      <c r="B1257" t="s">
        <v>390</v>
      </c>
      <c r="C1257" s="49" t="s">
        <v>157</v>
      </c>
      <c r="D1257">
        <v>2013</v>
      </c>
      <c r="E1257" s="45">
        <v>1525850.4199610921</v>
      </c>
      <c r="F1257" s="50">
        <v>729559.49082525063</v>
      </c>
      <c r="G1257" s="46">
        <v>1411.9793642642671</v>
      </c>
      <c r="H1257" s="46">
        <v>9438.1507876694886</v>
      </c>
      <c r="I1257" s="47">
        <v>0.19353861912852213</v>
      </c>
      <c r="J1257" s="47">
        <v>1.2936780216502157</v>
      </c>
      <c r="K1257" s="48">
        <f>IF(I1257&lt;='CBSA Bike Groupings'!$B$2,'CBSA Bike Groupings'!$A$2,
IF(AND(I1257&lt;='CBSA Bike Groupings'!$B$3,I1257&gt;'CBSA Bike Groupings'!$B$2),'CBSA Bike Groupings'!$A$3,
IF(AND(I1257&lt;='CBSA Bike Groupings'!$B$4,I1257&gt;'CBSA Bike Groupings'!$B$3),'CBSA Bike Groupings'!$A$4,
IF(AND(I1257&lt;='CBSA Bike Groupings'!$B$5,I1257&gt;'CBSA Bike Groupings'!$B$4),'CBSA Bike Groupings'!$A$5,
IF(I1257&gt;'CBSA Bike Groupings'!$B$5,'CBSA Bike Groupings'!$A$6,"")))))</f>
        <v>1</v>
      </c>
      <c r="L1257" s="48">
        <f>IF(J1257&lt;='CBSA Walk Groupings'!$B$2,'CBSA Walk Groupings'!$A$2,
IF(AND(J1257&lt;='CBSA Walk Groupings'!$B$3,J1257&gt;'CBSA Walk Groupings'!$B$2),'CBSA Walk Groupings'!$A$3,
IF(AND(J1257&lt;='CBSA Walk Groupings'!$B$4,J1257&gt;'CBSA Walk Groupings'!$B$3),'CBSA Walk Groupings'!$A$4,
IF(AND(J1257&lt;='CBSA Walk Groupings'!$B$5,J1257&gt;'CBSA Walk Groupings'!$B$4),'CBSA Walk Groupings'!$A$5,
IF(J1257&gt;'CBSA Walk Groupings'!$B$5,'CBSA Walk Groupings'!$A$6,"")))))</f>
        <v>1</v>
      </c>
      <c r="M1257" s="72">
        <v>0</v>
      </c>
      <c r="N1257" s="72">
        <v>18</v>
      </c>
    </row>
    <row r="1258" spans="1:14" x14ac:dyDescent="0.25">
      <c r="A1258" t="str">
        <f t="shared" si="19"/>
        <v>Nashville Area MPO_2014</v>
      </c>
      <c r="B1258" t="s">
        <v>390</v>
      </c>
      <c r="C1258" s="49" t="s">
        <v>157</v>
      </c>
      <c r="D1258">
        <v>2014</v>
      </c>
      <c r="E1258" s="45">
        <v>1553402.687572029</v>
      </c>
      <c r="F1258" s="50">
        <v>747952.72636569722</v>
      </c>
      <c r="G1258" s="46">
        <v>1594.9757930620519</v>
      </c>
      <c r="H1258" s="46">
        <v>9962.8209970102835</v>
      </c>
      <c r="I1258" s="47">
        <v>0.21324553502358903</v>
      </c>
      <c r="J1258" s="47">
        <v>1.3320121240040981</v>
      </c>
      <c r="K1258" s="48">
        <f>IF(I1258&lt;='CBSA Bike Groupings'!$B$2,'CBSA Bike Groupings'!$A$2,
IF(AND(I1258&lt;='CBSA Bike Groupings'!$B$3,I1258&gt;'CBSA Bike Groupings'!$B$2),'CBSA Bike Groupings'!$A$3,
IF(AND(I1258&lt;='CBSA Bike Groupings'!$B$4,I1258&gt;'CBSA Bike Groupings'!$B$3),'CBSA Bike Groupings'!$A$4,
IF(AND(I1258&lt;='CBSA Bike Groupings'!$B$5,I1258&gt;'CBSA Bike Groupings'!$B$4),'CBSA Bike Groupings'!$A$5,
IF(I1258&gt;'CBSA Bike Groupings'!$B$5,'CBSA Bike Groupings'!$A$6,"")))))</f>
        <v>1</v>
      </c>
      <c r="L1258" s="48">
        <f>IF(J1258&lt;='CBSA Walk Groupings'!$B$2,'CBSA Walk Groupings'!$A$2,
IF(AND(J1258&lt;='CBSA Walk Groupings'!$B$3,J1258&gt;'CBSA Walk Groupings'!$B$2),'CBSA Walk Groupings'!$A$3,
IF(AND(J1258&lt;='CBSA Walk Groupings'!$B$4,J1258&gt;'CBSA Walk Groupings'!$B$3),'CBSA Walk Groupings'!$A$4,
IF(AND(J1258&lt;='CBSA Walk Groupings'!$B$5,J1258&gt;'CBSA Walk Groupings'!$B$4),'CBSA Walk Groupings'!$A$5,
IF(J1258&gt;'CBSA Walk Groupings'!$B$5,'CBSA Walk Groupings'!$A$6,"")))))</f>
        <v>2</v>
      </c>
      <c r="M1258" s="72">
        <v>1</v>
      </c>
      <c r="N1258" s="72">
        <v>19</v>
      </c>
    </row>
    <row r="1259" spans="1:14" x14ac:dyDescent="0.25">
      <c r="A1259" t="str">
        <f t="shared" si="19"/>
        <v>Nashville Area MPO_2015</v>
      </c>
      <c r="B1259" t="s">
        <v>390</v>
      </c>
      <c r="C1259" s="49" t="s">
        <v>157</v>
      </c>
      <c r="D1259">
        <v>2015</v>
      </c>
      <c r="E1259" s="45">
        <v>1584099.4843349583</v>
      </c>
      <c r="F1259" s="50">
        <v>777142.47403080028</v>
      </c>
      <c r="G1259" s="46">
        <v>1396.9875299259759</v>
      </c>
      <c r="H1259" s="46">
        <v>10613.839034552484</v>
      </c>
      <c r="I1259" s="47">
        <v>0.1797595134236106</v>
      </c>
      <c r="J1259" s="47">
        <v>1.3657520196395581</v>
      </c>
      <c r="K1259" s="48">
        <f>IF(I1259&lt;='CBSA Bike Groupings'!$B$2,'CBSA Bike Groupings'!$A$2,
IF(AND(I1259&lt;='CBSA Bike Groupings'!$B$3,I1259&gt;'CBSA Bike Groupings'!$B$2),'CBSA Bike Groupings'!$A$3,
IF(AND(I1259&lt;='CBSA Bike Groupings'!$B$4,I1259&gt;'CBSA Bike Groupings'!$B$3),'CBSA Bike Groupings'!$A$4,
IF(AND(I1259&lt;='CBSA Bike Groupings'!$B$5,I1259&gt;'CBSA Bike Groupings'!$B$4),'CBSA Bike Groupings'!$A$5,
IF(I1259&gt;'CBSA Bike Groupings'!$B$5,'CBSA Bike Groupings'!$A$6,"")))))</f>
        <v>1</v>
      </c>
      <c r="L1259" s="48">
        <f>IF(J1259&lt;='CBSA Walk Groupings'!$B$2,'CBSA Walk Groupings'!$A$2,
IF(AND(J1259&lt;='CBSA Walk Groupings'!$B$3,J1259&gt;'CBSA Walk Groupings'!$B$2),'CBSA Walk Groupings'!$A$3,
IF(AND(J1259&lt;='CBSA Walk Groupings'!$B$4,J1259&gt;'CBSA Walk Groupings'!$B$3),'CBSA Walk Groupings'!$A$4,
IF(AND(J1259&lt;='CBSA Walk Groupings'!$B$5,J1259&gt;'CBSA Walk Groupings'!$B$4),'CBSA Walk Groupings'!$A$5,
IF(J1259&gt;'CBSA Walk Groupings'!$B$5,'CBSA Walk Groupings'!$A$6,"")))))</f>
        <v>2</v>
      </c>
      <c r="M1259" s="72">
        <v>2</v>
      </c>
      <c r="N1259" s="72">
        <v>22</v>
      </c>
    </row>
    <row r="1260" spans="1:14" x14ac:dyDescent="0.25">
      <c r="A1260" t="str">
        <f t="shared" si="19"/>
        <v>Nashville Area MPO_2016</v>
      </c>
      <c r="B1260" t="s">
        <v>390</v>
      </c>
      <c r="C1260" s="49" t="s">
        <v>157</v>
      </c>
      <c r="D1260">
        <v>2016</v>
      </c>
      <c r="E1260" s="45">
        <v>1615889.2117355277</v>
      </c>
      <c r="F1260" s="50">
        <v>803032.69071352202</v>
      </c>
      <c r="G1260" s="46">
        <v>1320.9829353396758</v>
      </c>
      <c r="H1260" s="46">
        <v>11110.931153504005</v>
      </c>
      <c r="I1260" s="47">
        <v>0.16449927264678818</v>
      </c>
      <c r="J1260" s="47">
        <v>1.3836212749485406</v>
      </c>
      <c r="K1260" s="48">
        <f>IF(I1260&lt;='CBSA Bike Groupings'!$B$2,'CBSA Bike Groupings'!$A$2,
IF(AND(I1260&lt;='CBSA Bike Groupings'!$B$3,I1260&gt;'CBSA Bike Groupings'!$B$2),'CBSA Bike Groupings'!$A$3,
IF(AND(I1260&lt;='CBSA Bike Groupings'!$B$4,I1260&gt;'CBSA Bike Groupings'!$B$3),'CBSA Bike Groupings'!$A$4,
IF(AND(I1260&lt;='CBSA Bike Groupings'!$B$5,I1260&gt;'CBSA Bike Groupings'!$B$4),'CBSA Bike Groupings'!$A$5,
IF(I1260&gt;'CBSA Bike Groupings'!$B$5,'CBSA Bike Groupings'!$A$6,"")))))</f>
        <v>1</v>
      </c>
      <c r="L1260" s="48">
        <f>IF(J1260&lt;='CBSA Walk Groupings'!$B$2,'CBSA Walk Groupings'!$A$2,
IF(AND(J1260&lt;='CBSA Walk Groupings'!$B$3,J1260&gt;'CBSA Walk Groupings'!$B$2),'CBSA Walk Groupings'!$A$3,
IF(AND(J1260&lt;='CBSA Walk Groupings'!$B$4,J1260&gt;'CBSA Walk Groupings'!$B$3),'CBSA Walk Groupings'!$A$4,
IF(AND(J1260&lt;='CBSA Walk Groupings'!$B$5,J1260&gt;'CBSA Walk Groupings'!$B$4),'CBSA Walk Groupings'!$A$5,
IF(J1260&gt;'CBSA Walk Groupings'!$B$5,'CBSA Walk Groupings'!$A$6,"")))))</f>
        <v>2</v>
      </c>
      <c r="M1260" s="72">
        <v>2</v>
      </c>
      <c r="N1260" s="72">
        <v>25</v>
      </c>
    </row>
    <row r="1261" spans="1:14" x14ac:dyDescent="0.25">
      <c r="A1261" t="str">
        <f t="shared" si="19"/>
        <v>Nashville Area MPO_2017</v>
      </c>
      <c r="B1261" t="s">
        <v>390</v>
      </c>
      <c r="C1261" s="49" t="s">
        <v>157</v>
      </c>
      <c r="D1261">
        <v>2017</v>
      </c>
      <c r="E1261" s="45">
        <v>1649717</v>
      </c>
      <c r="F1261" s="50">
        <v>832187</v>
      </c>
      <c r="G1261" s="46">
        <v>1261</v>
      </c>
      <c r="H1261" s="46">
        <v>11232</v>
      </c>
      <c r="I1261" s="47">
        <f>(G1261/$F1261)*100</f>
        <v>0.15152844252553813</v>
      </c>
      <c r="J1261" s="47">
        <f>(H1261/$F1261)*100</f>
        <v>1.3496966427017005</v>
      </c>
      <c r="K1261" s="48">
        <f>IF(I1261&lt;='CBSA Bike Groupings'!$B$2,'CBSA Bike Groupings'!$A$2,
IF(AND(I1261&lt;='CBSA Bike Groupings'!$B$3,I1261&gt;'CBSA Bike Groupings'!$B$2),'CBSA Bike Groupings'!$A$3,
IF(AND(I1261&lt;='CBSA Bike Groupings'!$B$4,I1261&gt;'CBSA Bike Groupings'!$B$3),'CBSA Bike Groupings'!$A$4,
IF(AND(I1261&lt;='CBSA Bike Groupings'!$B$5,I1261&gt;'CBSA Bike Groupings'!$B$4),'CBSA Bike Groupings'!$A$5,
IF(I1261&gt;'CBSA Bike Groupings'!$B$5,'CBSA Bike Groupings'!$A$6,"")))))</f>
        <v>1</v>
      </c>
      <c r="L1261" s="48">
        <f>IF(J1261&lt;='CBSA Walk Groupings'!$B$2,'CBSA Walk Groupings'!$A$2,
IF(AND(J1261&lt;='CBSA Walk Groupings'!$B$3,J1261&gt;'CBSA Walk Groupings'!$B$2),'CBSA Walk Groupings'!$A$3,
IF(AND(J1261&lt;='CBSA Walk Groupings'!$B$4,J1261&gt;'CBSA Walk Groupings'!$B$3),'CBSA Walk Groupings'!$A$4,
IF(AND(J1261&lt;='CBSA Walk Groupings'!$B$5,J1261&gt;'CBSA Walk Groupings'!$B$4),'CBSA Walk Groupings'!$A$5,
IF(J1261&gt;'CBSA Walk Groupings'!$B$5,'CBSA Walk Groupings'!$A$6,"")))))</f>
        <v>2</v>
      </c>
      <c r="M1261" s="72">
        <v>0</v>
      </c>
      <c r="N1261" s="72">
        <v>33</v>
      </c>
    </row>
    <row r="1262" spans="1:14" x14ac:dyDescent="0.25">
      <c r="A1262" t="str">
        <f t="shared" si="19"/>
        <v>National Capital Region Transportation Planning Board_2013</v>
      </c>
      <c r="B1262" t="s">
        <v>391</v>
      </c>
      <c r="C1262" s="49" t="s">
        <v>392</v>
      </c>
      <c r="D1262">
        <v>2013</v>
      </c>
      <c r="E1262" s="45">
        <v>5162318.2978153126</v>
      </c>
      <c r="F1262" s="50">
        <v>2730986.2256227913</v>
      </c>
      <c r="G1262" s="46">
        <v>20641.400805009718</v>
      </c>
      <c r="H1262" s="46">
        <v>92646.589167444705</v>
      </c>
      <c r="I1262" s="47">
        <v>0.75582222317150372</v>
      </c>
      <c r="J1262" s="47">
        <v>3.3924224259431037</v>
      </c>
      <c r="K1262" s="48">
        <f>IF(I1262&lt;='CBSA Bike Groupings'!$B$2,'CBSA Bike Groupings'!$A$2,
IF(AND(I1262&lt;='CBSA Bike Groupings'!$B$3,I1262&gt;'CBSA Bike Groupings'!$B$2),'CBSA Bike Groupings'!$A$3,
IF(AND(I1262&lt;='CBSA Bike Groupings'!$B$4,I1262&gt;'CBSA Bike Groupings'!$B$3),'CBSA Bike Groupings'!$A$4,
IF(AND(I1262&lt;='CBSA Bike Groupings'!$B$5,I1262&gt;'CBSA Bike Groupings'!$B$4),'CBSA Bike Groupings'!$A$5,
IF(I1262&gt;'CBSA Bike Groupings'!$B$5,'CBSA Bike Groupings'!$A$6,"")))))</f>
        <v>4</v>
      </c>
      <c r="L1262" s="48">
        <f>IF(J1262&lt;='CBSA Walk Groupings'!$B$2,'CBSA Walk Groupings'!$A$2,
IF(AND(J1262&lt;='CBSA Walk Groupings'!$B$3,J1262&gt;'CBSA Walk Groupings'!$B$2),'CBSA Walk Groupings'!$A$3,
IF(AND(J1262&lt;='CBSA Walk Groupings'!$B$4,J1262&gt;'CBSA Walk Groupings'!$B$3),'CBSA Walk Groupings'!$A$4,
IF(AND(J1262&lt;='CBSA Walk Groupings'!$B$5,J1262&gt;'CBSA Walk Groupings'!$B$4),'CBSA Walk Groupings'!$A$5,
IF(J1262&gt;'CBSA Walk Groupings'!$B$5,'CBSA Walk Groupings'!$A$6,"")))))</f>
        <v>5</v>
      </c>
      <c r="M1262" s="72">
        <v>5</v>
      </c>
      <c r="N1262" s="72">
        <v>58</v>
      </c>
    </row>
    <row r="1263" spans="1:14" x14ac:dyDescent="0.25">
      <c r="A1263" t="str">
        <f t="shared" si="19"/>
        <v>National Capital Region Transportation Planning Board_2014</v>
      </c>
      <c r="B1263" t="s">
        <v>391</v>
      </c>
      <c r="C1263" s="49" t="s">
        <v>392</v>
      </c>
      <c r="D1263">
        <v>2014</v>
      </c>
      <c r="E1263" s="45">
        <v>5258648.2948575933</v>
      </c>
      <c r="F1263" s="50">
        <v>2777550.7623709827</v>
      </c>
      <c r="G1263" s="46">
        <v>22511.495922120877</v>
      </c>
      <c r="H1263" s="46">
        <v>93432.829948497296</v>
      </c>
      <c r="I1263" s="47">
        <v>0.81048009012460087</v>
      </c>
      <c r="J1263" s="47">
        <v>3.3638567911803285</v>
      </c>
      <c r="K1263" s="48">
        <f>IF(I1263&lt;='CBSA Bike Groupings'!$B$2,'CBSA Bike Groupings'!$A$2,
IF(AND(I1263&lt;='CBSA Bike Groupings'!$B$3,I1263&gt;'CBSA Bike Groupings'!$B$2),'CBSA Bike Groupings'!$A$3,
IF(AND(I1263&lt;='CBSA Bike Groupings'!$B$4,I1263&gt;'CBSA Bike Groupings'!$B$3),'CBSA Bike Groupings'!$A$4,
IF(AND(I1263&lt;='CBSA Bike Groupings'!$B$5,I1263&gt;'CBSA Bike Groupings'!$B$4),'CBSA Bike Groupings'!$A$5,
IF(I1263&gt;'CBSA Bike Groupings'!$B$5,'CBSA Bike Groupings'!$A$6,"")))))</f>
        <v>5</v>
      </c>
      <c r="L1263" s="48">
        <f>IF(J1263&lt;='CBSA Walk Groupings'!$B$2,'CBSA Walk Groupings'!$A$2,
IF(AND(J1263&lt;='CBSA Walk Groupings'!$B$3,J1263&gt;'CBSA Walk Groupings'!$B$2),'CBSA Walk Groupings'!$A$3,
IF(AND(J1263&lt;='CBSA Walk Groupings'!$B$4,J1263&gt;'CBSA Walk Groupings'!$B$3),'CBSA Walk Groupings'!$A$4,
IF(AND(J1263&lt;='CBSA Walk Groupings'!$B$5,J1263&gt;'CBSA Walk Groupings'!$B$4),'CBSA Walk Groupings'!$A$5,
IF(J1263&gt;'CBSA Walk Groupings'!$B$5,'CBSA Walk Groupings'!$A$6,"")))))</f>
        <v>5</v>
      </c>
      <c r="M1263" s="72">
        <v>3</v>
      </c>
      <c r="N1263" s="72">
        <v>71</v>
      </c>
    </row>
    <row r="1264" spans="1:14" x14ac:dyDescent="0.25">
      <c r="A1264" t="str">
        <f t="shared" si="19"/>
        <v>National Capital Region Transportation Planning Board_2015</v>
      </c>
      <c r="B1264" t="s">
        <v>391</v>
      </c>
      <c r="C1264" s="49" t="s">
        <v>392</v>
      </c>
      <c r="D1264">
        <v>2015</v>
      </c>
      <c r="E1264" s="45">
        <v>5337275.0809202883</v>
      </c>
      <c r="F1264" s="50">
        <v>2826499.1397456909</v>
      </c>
      <c r="G1264" s="46">
        <v>24386.481855286223</v>
      </c>
      <c r="H1264" s="46">
        <v>96860.706184336421</v>
      </c>
      <c r="I1264" s="47">
        <v>0.86278044498114914</v>
      </c>
      <c r="J1264" s="47">
        <v>3.4268790257990767</v>
      </c>
      <c r="K1264" s="48">
        <f>IF(I1264&lt;='CBSA Bike Groupings'!$B$2,'CBSA Bike Groupings'!$A$2,
IF(AND(I1264&lt;='CBSA Bike Groupings'!$B$3,I1264&gt;'CBSA Bike Groupings'!$B$2),'CBSA Bike Groupings'!$A$3,
IF(AND(I1264&lt;='CBSA Bike Groupings'!$B$4,I1264&gt;'CBSA Bike Groupings'!$B$3),'CBSA Bike Groupings'!$A$4,
IF(AND(I1264&lt;='CBSA Bike Groupings'!$B$5,I1264&gt;'CBSA Bike Groupings'!$B$4),'CBSA Bike Groupings'!$A$5,
IF(I1264&gt;'CBSA Bike Groupings'!$B$5,'CBSA Bike Groupings'!$A$6,"")))))</f>
        <v>5</v>
      </c>
      <c r="L1264" s="48">
        <f>IF(J1264&lt;='CBSA Walk Groupings'!$B$2,'CBSA Walk Groupings'!$A$2,
IF(AND(J1264&lt;='CBSA Walk Groupings'!$B$3,J1264&gt;'CBSA Walk Groupings'!$B$2),'CBSA Walk Groupings'!$A$3,
IF(AND(J1264&lt;='CBSA Walk Groupings'!$B$4,J1264&gt;'CBSA Walk Groupings'!$B$3),'CBSA Walk Groupings'!$A$4,
IF(AND(J1264&lt;='CBSA Walk Groupings'!$B$5,J1264&gt;'CBSA Walk Groupings'!$B$4),'CBSA Walk Groupings'!$A$5,
IF(J1264&gt;'CBSA Walk Groupings'!$B$5,'CBSA Walk Groupings'!$A$6,"")))))</f>
        <v>5</v>
      </c>
      <c r="M1264" s="72">
        <v>6</v>
      </c>
      <c r="N1264" s="72">
        <v>67</v>
      </c>
    </row>
    <row r="1265" spans="1:14" x14ac:dyDescent="0.25">
      <c r="A1265" t="str">
        <f t="shared" si="19"/>
        <v>National Capital Region Transportation Planning Board_2016</v>
      </c>
      <c r="B1265" t="s">
        <v>391</v>
      </c>
      <c r="C1265" s="49" t="s">
        <v>392</v>
      </c>
      <c r="D1265">
        <v>2016</v>
      </c>
      <c r="E1265" s="45">
        <v>5393118.5148433885</v>
      </c>
      <c r="F1265" s="50">
        <v>2863739.9913730971</v>
      </c>
      <c r="G1265" s="46">
        <v>26243.559316161816</v>
      </c>
      <c r="H1265" s="46">
        <v>99173.201466340019</v>
      </c>
      <c r="I1265" s="47">
        <v>0.91640859139515085</v>
      </c>
      <c r="J1265" s="47">
        <v>3.4630658427474335</v>
      </c>
      <c r="K1265" s="48">
        <f>IF(I1265&lt;='CBSA Bike Groupings'!$B$2,'CBSA Bike Groupings'!$A$2,
IF(AND(I1265&lt;='CBSA Bike Groupings'!$B$3,I1265&gt;'CBSA Bike Groupings'!$B$2),'CBSA Bike Groupings'!$A$3,
IF(AND(I1265&lt;='CBSA Bike Groupings'!$B$4,I1265&gt;'CBSA Bike Groupings'!$B$3),'CBSA Bike Groupings'!$A$4,
IF(AND(I1265&lt;='CBSA Bike Groupings'!$B$5,I1265&gt;'CBSA Bike Groupings'!$B$4),'CBSA Bike Groupings'!$A$5,
IF(I1265&gt;'CBSA Bike Groupings'!$B$5,'CBSA Bike Groupings'!$A$6,"")))))</f>
        <v>5</v>
      </c>
      <c r="L1265" s="48">
        <f>IF(J1265&lt;='CBSA Walk Groupings'!$B$2,'CBSA Walk Groupings'!$A$2,
IF(AND(J1265&lt;='CBSA Walk Groupings'!$B$3,J1265&gt;'CBSA Walk Groupings'!$B$2),'CBSA Walk Groupings'!$A$3,
IF(AND(J1265&lt;='CBSA Walk Groupings'!$B$4,J1265&gt;'CBSA Walk Groupings'!$B$3),'CBSA Walk Groupings'!$A$4,
IF(AND(J1265&lt;='CBSA Walk Groupings'!$B$5,J1265&gt;'CBSA Walk Groupings'!$B$4),'CBSA Walk Groupings'!$A$5,
IF(J1265&gt;'CBSA Walk Groupings'!$B$5,'CBSA Walk Groupings'!$A$6,"")))))</f>
        <v>5</v>
      </c>
      <c r="M1265" s="72">
        <v>10</v>
      </c>
      <c r="N1265" s="72">
        <v>69</v>
      </c>
    </row>
    <row r="1266" spans="1:14" x14ac:dyDescent="0.25">
      <c r="A1266" t="str">
        <f t="shared" si="19"/>
        <v>National Capital Region Transportation Planning Board_2017</v>
      </c>
      <c r="B1266" t="s">
        <v>391</v>
      </c>
      <c r="C1266" s="49" t="s">
        <v>392</v>
      </c>
      <c r="D1266">
        <v>2017</v>
      </c>
      <c r="E1266" s="45">
        <v>5467029</v>
      </c>
      <c r="F1266" s="50">
        <v>2910344</v>
      </c>
      <c r="G1266" s="46">
        <v>28245</v>
      </c>
      <c r="H1266" s="46">
        <v>100806</v>
      </c>
      <c r="I1266" s="47">
        <f>(G1266/$F1266)*100</f>
        <v>0.97050383047502298</v>
      </c>
      <c r="J1266" s="47">
        <f>(H1266/$F1266)*100</f>
        <v>3.4637142550846227</v>
      </c>
      <c r="K1266" s="48">
        <f>IF(I1266&lt;='CBSA Bike Groupings'!$B$2,'CBSA Bike Groupings'!$A$2,
IF(AND(I1266&lt;='CBSA Bike Groupings'!$B$3,I1266&gt;'CBSA Bike Groupings'!$B$2),'CBSA Bike Groupings'!$A$3,
IF(AND(I1266&lt;='CBSA Bike Groupings'!$B$4,I1266&gt;'CBSA Bike Groupings'!$B$3),'CBSA Bike Groupings'!$A$4,
IF(AND(I1266&lt;='CBSA Bike Groupings'!$B$5,I1266&gt;'CBSA Bike Groupings'!$B$4),'CBSA Bike Groupings'!$A$5,
IF(I1266&gt;'CBSA Bike Groupings'!$B$5,'CBSA Bike Groupings'!$A$6,"")))))</f>
        <v>5</v>
      </c>
      <c r="L1266" s="48">
        <f>IF(J1266&lt;='CBSA Walk Groupings'!$B$2,'CBSA Walk Groupings'!$A$2,
IF(AND(J1266&lt;='CBSA Walk Groupings'!$B$3,J1266&gt;'CBSA Walk Groupings'!$B$2),'CBSA Walk Groupings'!$A$3,
IF(AND(J1266&lt;='CBSA Walk Groupings'!$B$4,J1266&gt;'CBSA Walk Groupings'!$B$3),'CBSA Walk Groupings'!$A$4,
IF(AND(J1266&lt;='CBSA Walk Groupings'!$B$5,J1266&gt;'CBSA Walk Groupings'!$B$4),'CBSA Walk Groupings'!$A$5,
IF(J1266&gt;'CBSA Walk Groupings'!$B$5,'CBSA Walk Groupings'!$A$6,"")))))</f>
        <v>5</v>
      </c>
      <c r="M1266" s="72">
        <v>5</v>
      </c>
      <c r="N1266" s="72">
        <v>74</v>
      </c>
    </row>
    <row r="1267" spans="1:14" x14ac:dyDescent="0.25">
      <c r="A1267" t="str">
        <f t="shared" si="19"/>
        <v>Naugatuck Valley Council of Governments_2013</v>
      </c>
      <c r="B1267" t="s">
        <v>393</v>
      </c>
      <c r="C1267" s="49" t="s">
        <v>178</v>
      </c>
      <c r="D1267">
        <v>2013</v>
      </c>
      <c r="E1267" s="45">
        <v>359902.4487467641</v>
      </c>
      <c r="F1267" s="50">
        <v>168401.67718957062</v>
      </c>
      <c r="G1267" s="46">
        <v>106.02754275947829</v>
      </c>
      <c r="H1267" s="46">
        <v>2938.237926672422</v>
      </c>
      <c r="I1267" s="47">
        <v>6.2961096664211097E-2</v>
      </c>
      <c r="J1267" s="47">
        <v>1.7447794913377452</v>
      </c>
      <c r="K1267" s="48">
        <f>IF(I1267&lt;='CBSA Bike Groupings'!$B$2,'CBSA Bike Groupings'!$A$2,
IF(AND(I1267&lt;='CBSA Bike Groupings'!$B$3,I1267&gt;'CBSA Bike Groupings'!$B$2),'CBSA Bike Groupings'!$A$3,
IF(AND(I1267&lt;='CBSA Bike Groupings'!$B$4,I1267&gt;'CBSA Bike Groupings'!$B$3),'CBSA Bike Groupings'!$A$4,
IF(AND(I1267&lt;='CBSA Bike Groupings'!$B$5,I1267&gt;'CBSA Bike Groupings'!$B$4),'CBSA Bike Groupings'!$A$5,
IF(I1267&gt;'CBSA Bike Groupings'!$B$5,'CBSA Bike Groupings'!$A$6,"")))))</f>
        <v>1</v>
      </c>
      <c r="L1267" s="48">
        <f>IF(J1267&lt;='CBSA Walk Groupings'!$B$2,'CBSA Walk Groupings'!$A$2,
IF(AND(J1267&lt;='CBSA Walk Groupings'!$B$3,J1267&gt;'CBSA Walk Groupings'!$B$2),'CBSA Walk Groupings'!$A$3,
IF(AND(J1267&lt;='CBSA Walk Groupings'!$B$4,J1267&gt;'CBSA Walk Groupings'!$B$3),'CBSA Walk Groupings'!$A$4,
IF(AND(J1267&lt;='CBSA Walk Groupings'!$B$5,J1267&gt;'CBSA Walk Groupings'!$B$4),'CBSA Walk Groupings'!$A$5,
IF(J1267&gt;'CBSA Walk Groupings'!$B$5,'CBSA Walk Groupings'!$A$6,"")))))</f>
        <v>2</v>
      </c>
      <c r="M1267" s="72">
        <v>0</v>
      </c>
      <c r="N1267" s="72">
        <v>3</v>
      </c>
    </row>
    <row r="1268" spans="1:14" x14ac:dyDescent="0.25">
      <c r="A1268" t="str">
        <f t="shared" si="19"/>
        <v>Naugatuck Valley Council of Governments_2014</v>
      </c>
      <c r="B1268" t="s">
        <v>393</v>
      </c>
      <c r="C1268" s="49" t="s">
        <v>178</v>
      </c>
      <c r="D1268">
        <v>2014</v>
      </c>
      <c r="E1268" s="45">
        <v>359763.91805245128</v>
      </c>
      <c r="F1268" s="50">
        <v>168186.71310326684</v>
      </c>
      <c r="G1268" s="46">
        <v>86.019771482423465</v>
      </c>
      <c r="H1268" s="46">
        <v>3192.1809130758397</v>
      </c>
      <c r="I1268" s="47">
        <v>5.1145402567922965E-2</v>
      </c>
      <c r="J1268" s="47">
        <v>1.8979982747601689</v>
      </c>
      <c r="K1268" s="48">
        <f>IF(I1268&lt;='CBSA Bike Groupings'!$B$2,'CBSA Bike Groupings'!$A$2,
IF(AND(I1268&lt;='CBSA Bike Groupings'!$B$3,I1268&gt;'CBSA Bike Groupings'!$B$2),'CBSA Bike Groupings'!$A$3,
IF(AND(I1268&lt;='CBSA Bike Groupings'!$B$4,I1268&gt;'CBSA Bike Groupings'!$B$3),'CBSA Bike Groupings'!$A$4,
IF(AND(I1268&lt;='CBSA Bike Groupings'!$B$5,I1268&gt;'CBSA Bike Groupings'!$B$4),'CBSA Bike Groupings'!$A$5,
IF(I1268&gt;'CBSA Bike Groupings'!$B$5,'CBSA Bike Groupings'!$A$6,"")))))</f>
        <v>1</v>
      </c>
      <c r="L1268" s="48">
        <f>IF(J1268&lt;='CBSA Walk Groupings'!$B$2,'CBSA Walk Groupings'!$A$2,
IF(AND(J1268&lt;='CBSA Walk Groupings'!$B$3,J1268&gt;'CBSA Walk Groupings'!$B$2),'CBSA Walk Groupings'!$A$3,
IF(AND(J1268&lt;='CBSA Walk Groupings'!$B$4,J1268&gt;'CBSA Walk Groupings'!$B$3),'CBSA Walk Groupings'!$A$4,
IF(AND(J1268&lt;='CBSA Walk Groupings'!$B$5,J1268&gt;'CBSA Walk Groupings'!$B$4),'CBSA Walk Groupings'!$A$5,
IF(J1268&gt;'CBSA Walk Groupings'!$B$5,'CBSA Walk Groupings'!$A$6,"")))))</f>
        <v>3</v>
      </c>
      <c r="M1268" s="72">
        <v>0</v>
      </c>
      <c r="N1268" s="72">
        <v>6</v>
      </c>
    </row>
    <row r="1269" spans="1:14" x14ac:dyDescent="0.25">
      <c r="A1269" t="str">
        <f t="shared" si="19"/>
        <v>Naugatuck Valley Council of Governments_2015</v>
      </c>
      <c r="B1269" t="s">
        <v>393</v>
      </c>
      <c r="C1269" s="49" t="s">
        <v>178</v>
      </c>
      <c r="D1269">
        <v>2015</v>
      </c>
      <c r="E1269" s="45">
        <v>359028.83322006318</v>
      </c>
      <c r="F1269" s="50">
        <v>168006.03451533045</v>
      </c>
      <c r="G1269" s="46">
        <v>95.017054576827292</v>
      </c>
      <c r="H1269" s="46">
        <v>3039.2144887245227</v>
      </c>
      <c r="I1269" s="47">
        <v>5.6555739114333446E-2</v>
      </c>
      <c r="J1269" s="47">
        <v>1.8089912648031676</v>
      </c>
      <c r="K1269" s="48">
        <f>IF(I1269&lt;='CBSA Bike Groupings'!$B$2,'CBSA Bike Groupings'!$A$2,
IF(AND(I1269&lt;='CBSA Bike Groupings'!$B$3,I1269&gt;'CBSA Bike Groupings'!$B$2),'CBSA Bike Groupings'!$A$3,
IF(AND(I1269&lt;='CBSA Bike Groupings'!$B$4,I1269&gt;'CBSA Bike Groupings'!$B$3),'CBSA Bike Groupings'!$A$4,
IF(AND(I1269&lt;='CBSA Bike Groupings'!$B$5,I1269&gt;'CBSA Bike Groupings'!$B$4),'CBSA Bike Groupings'!$A$5,
IF(I1269&gt;'CBSA Bike Groupings'!$B$5,'CBSA Bike Groupings'!$A$6,"")))))</f>
        <v>1</v>
      </c>
      <c r="L1269" s="48">
        <f>IF(J1269&lt;='CBSA Walk Groupings'!$B$2,'CBSA Walk Groupings'!$A$2,
IF(AND(J1269&lt;='CBSA Walk Groupings'!$B$3,J1269&gt;'CBSA Walk Groupings'!$B$2),'CBSA Walk Groupings'!$A$3,
IF(AND(J1269&lt;='CBSA Walk Groupings'!$B$4,J1269&gt;'CBSA Walk Groupings'!$B$3),'CBSA Walk Groupings'!$A$4,
IF(AND(J1269&lt;='CBSA Walk Groupings'!$B$5,J1269&gt;'CBSA Walk Groupings'!$B$4),'CBSA Walk Groupings'!$A$5,
IF(J1269&gt;'CBSA Walk Groupings'!$B$5,'CBSA Walk Groupings'!$A$6,"")))))</f>
        <v>2</v>
      </c>
      <c r="M1269" s="72">
        <v>1</v>
      </c>
      <c r="N1269" s="72">
        <v>5</v>
      </c>
    </row>
    <row r="1270" spans="1:14" x14ac:dyDescent="0.25">
      <c r="A1270" t="str">
        <f t="shared" si="19"/>
        <v>Naugatuck Valley Council of Governments_2016</v>
      </c>
      <c r="B1270" t="s">
        <v>393</v>
      </c>
      <c r="C1270" s="49" t="s">
        <v>178</v>
      </c>
      <c r="D1270">
        <v>2016</v>
      </c>
      <c r="E1270" s="45">
        <v>358172.78566685476</v>
      </c>
      <c r="F1270" s="50">
        <v>167802.51053368053</v>
      </c>
      <c r="G1270" s="46">
        <v>90.002445496565514</v>
      </c>
      <c r="H1270" s="46">
        <v>2363.1807749404607</v>
      </c>
      <c r="I1270" s="47">
        <v>5.3635935010936948E-2</v>
      </c>
      <c r="J1270" s="47">
        <v>1.4083107382747615</v>
      </c>
      <c r="K1270" s="48">
        <f>IF(I1270&lt;='CBSA Bike Groupings'!$B$2,'CBSA Bike Groupings'!$A$2,
IF(AND(I1270&lt;='CBSA Bike Groupings'!$B$3,I1270&gt;'CBSA Bike Groupings'!$B$2),'CBSA Bike Groupings'!$A$3,
IF(AND(I1270&lt;='CBSA Bike Groupings'!$B$4,I1270&gt;'CBSA Bike Groupings'!$B$3),'CBSA Bike Groupings'!$A$4,
IF(AND(I1270&lt;='CBSA Bike Groupings'!$B$5,I1270&gt;'CBSA Bike Groupings'!$B$4),'CBSA Bike Groupings'!$A$5,
IF(I1270&gt;'CBSA Bike Groupings'!$B$5,'CBSA Bike Groupings'!$A$6,"")))))</f>
        <v>1</v>
      </c>
      <c r="L1270" s="48">
        <f>IF(J1270&lt;='CBSA Walk Groupings'!$B$2,'CBSA Walk Groupings'!$A$2,
IF(AND(J1270&lt;='CBSA Walk Groupings'!$B$3,J1270&gt;'CBSA Walk Groupings'!$B$2),'CBSA Walk Groupings'!$A$3,
IF(AND(J1270&lt;='CBSA Walk Groupings'!$B$4,J1270&gt;'CBSA Walk Groupings'!$B$3),'CBSA Walk Groupings'!$A$4,
IF(AND(J1270&lt;='CBSA Walk Groupings'!$B$5,J1270&gt;'CBSA Walk Groupings'!$B$4),'CBSA Walk Groupings'!$A$5,
IF(J1270&gt;'CBSA Walk Groupings'!$B$5,'CBSA Walk Groupings'!$A$6,"")))))</f>
        <v>2</v>
      </c>
      <c r="M1270" s="72">
        <v>1</v>
      </c>
      <c r="N1270" s="72">
        <v>5</v>
      </c>
    </row>
    <row r="1271" spans="1:14" x14ac:dyDescent="0.25">
      <c r="A1271" t="str">
        <f t="shared" si="19"/>
        <v>Naugatuck Valley Council of Governments_2017</v>
      </c>
      <c r="B1271" t="s">
        <v>393</v>
      </c>
      <c r="C1271" s="49" t="s">
        <v>178</v>
      </c>
      <c r="D1271">
        <v>2017</v>
      </c>
      <c r="E1271" s="45">
        <v>358243</v>
      </c>
      <c r="F1271" s="50">
        <v>169685</v>
      </c>
      <c r="G1271" s="46">
        <v>71</v>
      </c>
      <c r="H1271" s="46">
        <v>2557</v>
      </c>
      <c r="I1271" s="47">
        <f>(G1271/$F1271)*100</f>
        <v>4.1842237086365912E-2</v>
      </c>
      <c r="J1271" s="47">
        <f>(H1271/$F1271)*100</f>
        <v>1.5069098623920796</v>
      </c>
      <c r="K1271" s="48">
        <f>IF(I1271&lt;='CBSA Bike Groupings'!$B$2,'CBSA Bike Groupings'!$A$2,
IF(AND(I1271&lt;='CBSA Bike Groupings'!$B$3,I1271&gt;'CBSA Bike Groupings'!$B$2),'CBSA Bike Groupings'!$A$3,
IF(AND(I1271&lt;='CBSA Bike Groupings'!$B$4,I1271&gt;'CBSA Bike Groupings'!$B$3),'CBSA Bike Groupings'!$A$4,
IF(AND(I1271&lt;='CBSA Bike Groupings'!$B$5,I1271&gt;'CBSA Bike Groupings'!$B$4),'CBSA Bike Groupings'!$A$5,
IF(I1271&gt;'CBSA Bike Groupings'!$B$5,'CBSA Bike Groupings'!$A$6,"")))))</f>
        <v>1</v>
      </c>
      <c r="L1271" s="48">
        <f>IF(J1271&lt;='CBSA Walk Groupings'!$B$2,'CBSA Walk Groupings'!$A$2,
IF(AND(J1271&lt;='CBSA Walk Groupings'!$B$3,J1271&gt;'CBSA Walk Groupings'!$B$2),'CBSA Walk Groupings'!$A$3,
IF(AND(J1271&lt;='CBSA Walk Groupings'!$B$4,J1271&gt;'CBSA Walk Groupings'!$B$3),'CBSA Walk Groupings'!$A$4,
IF(AND(J1271&lt;='CBSA Walk Groupings'!$B$5,J1271&gt;'CBSA Walk Groupings'!$B$4),'CBSA Walk Groupings'!$A$5,
IF(J1271&gt;'CBSA Walk Groupings'!$B$5,'CBSA Walk Groupings'!$A$6,"")))))</f>
        <v>2</v>
      </c>
      <c r="M1271" s="72">
        <v>0</v>
      </c>
      <c r="N1271" s="72">
        <v>7</v>
      </c>
    </row>
    <row r="1272" spans="1:14" x14ac:dyDescent="0.25">
      <c r="A1272" t="str">
        <f t="shared" si="19"/>
        <v>New Bern Area MPO_2013</v>
      </c>
      <c r="B1272" t="s">
        <v>394</v>
      </c>
      <c r="C1272" s="49" t="s">
        <v>164</v>
      </c>
      <c r="D1272">
        <v>2013</v>
      </c>
      <c r="E1272" s="45">
        <v>50124.156164076914</v>
      </c>
      <c r="F1272" s="50">
        <v>20185.060057813196</v>
      </c>
      <c r="G1272" s="46">
        <v>43.207570198905948</v>
      </c>
      <c r="H1272" s="46">
        <v>384.57112586788128</v>
      </c>
      <c r="I1272" s="47">
        <v>0.21405717929573975</v>
      </c>
      <c r="J1272" s="47">
        <v>1.9052265624496973</v>
      </c>
      <c r="K1272" s="48">
        <f>IF(I1272&lt;='CBSA Bike Groupings'!$B$2,'CBSA Bike Groupings'!$A$2,
IF(AND(I1272&lt;='CBSA Bike Groupings'!$B$3,I1272&gt;'CBSA Bike Groupings'!$B$2),'CBSA Bike Groupings'!$A$3,
IF(AND(I1272&lt;='CBSA Bike Groupings'!$B$4,I1272&gt;'CBSA Bike Groupings'!$B$3),'CBSA Bike Groupings'!$A$4,
IF(AND(I1272&lt;='CBSA Bike Groupings'!$B$5,I1272&gt;'CBSA Bike Groupings'!$B$4),'CBSA Bike Groupings'!$A$5,
IF(I1272&gt;'CBSA Bike Groupings'!$B$5,'CBSA Bike Groupings'!$A$6,"")))))</f>
        <v>1</v>
      </c>
      <c r="L1272" s="48">
        <f>IF(J1272&lt;='CBSA Walk Groupings'!$B$2,'CBSA Walk Groupings'!$A$2,
IF(AND(J1272&lt;='CBSA Walk Groupings'!$B$3,J1272&gt;'CBSA Walk Groupings'!$B$2),'CBSA Walk Groupings'!$A$3,
IF(AND(J1272&lt;='CBSA Walk Groupings'!$B$4,J1272&gt;'CBSA Walk Groupings'!$B$3),'CBSA Walk Groupings'!$A$4,
IF(AND(J1272&lt;='CBSA Walk Groupings'!$B$5,J1272&gt;'CBSA Walk Groupings'!$B$4),'CBSA Walk Groupings'!$A$5,
IF(J1272&gt;'CBSA Walk Groupings'!$B$5,'CBSA Walk Groupings'!$A$6,"")))))</f>
        <v>3</v>
      </c>
      <c r="M1272" s="72">
        <v>1</v>
      </c>
      <c r="N1272" s="72">
        <v>2</v>
      </c>
    </row>
    <row r="1273" spans="1:14" x14ac:dyDescent="0.25">
      <c r="A1273" t="str">
        <f t="shared" si="19"/>
        <v>New Bern Area MPO_2014</v>
      </c>
      <c r="B1273" t="s">
        <v>394</v>
      </c>
      <c r="C1273" s="49" t="s">
        <v>164</v>
      </c>
      <c r="D1273">
        <v>2014</v>
      </c>
      <c r="E1273" s="45">
        <v>51043.837822984045</v>
      </c>
      <c r="F1273" s="50">
        <v>20916.625028847797</v>
      </c>
      <c r="G1273" s="46">
        <v>56.218458551985201</v>
      </c>
      <c r="H1273" s="46">
        <v>421.54565030406945</v>
      </c>
      <c r="I1273" s="47">
        <v>0.26877404205721434</v>
      </c>
      <c r="J1273" s="47">
        <v>2.0153617025819508</v>
      </c>
      <c r="K1273" s="48">
        <f>IF(I1273&lt;='CBSA Bike Groupings'!$B$2,'CBSA Bike Groupings'!$A$2,
IF(AND(I1273&lt;='CBSA Bike Groupings'!$B$3,I1273&gt;'CBSA Bike Groupings'!$B$2),'CBSA Bike Groupings'!$A$3,
IF(AND(I1273&lt;='CBSA Bike Groupings'!$B$4,I1273&gt;'CBSA Bike Groupings'!$B$3),'CBSA Bike Groupings'!$A$4,
IF(AND(I1273&lt;='CBSA Bike Groupings'!$B$5,I1273&gt;'CBSA Bike Groupings'!$B$4),'CBSA Bike Groupings'!$A$5,
IF(I1273&gt;'CBSA Bike Groupings'!$B$5,'CBSA Bike Groupings'!$A$6,"")))))</f>
        <v>2</v>
      </c>
      <c r="L1273" s="48">
        <f>IF(J1273&lt;='CBSA Walk Groupings'!$B$2,'CBSA Walk Groupings'!$A$2,
IF(AND(J1273&lt;='CBSA Walk Groupings'!$B$3,J1273&gt;'CBSA Walk Groupings'!$B$2),'CBSA Walk Groupings'!$A$3,
IF(AND(J1273&lt;='CBSA Walk Groupings'!$B$4,J1273&gt;'CBSA Walk Groupings'!$B$3),'CBSA Walk Groupings'!$A$4,
IF(AND(J1273&lt;='CBSA Walk Groupings'!$B$5,J1273&gt;'CBSA Walk Groupings'!$B$4),'CBSA Walk Groupings'!$A$5,
IF(J1273&gt;'CBSA Walk Groupings'!$B$5,'CBSA Walk Groupings'!$A$6,"")))))</f>
        <v>3</v>
      </c>
      <c r="M1273" s="72">
        <v>0</v>
      </c>
      <c r="N1273" s="72">
        <v>0</v>
      </c>
    </row>
    <row r="1274" spans="1:14" x14ac:dyDescent="0.25">
      <c r="A1274" t="str">
        <f t="shared" si="19"/>
        <v>New Bern Area MPO_2015</v>
      </c>
      <c r="B1274" t="s">
        <v>394</v>
      </c>
      <c r="C1274" s="49" t="s">
        <v>164</v>
      </c>
      <c r="D1274">
        <v>2015</v>
      </c>
      <c r="E1274" s="45">
        <v>51357.879926646463</v>
      </c>
      <c r="F1274" s="50">
        <v>21217.551077973054</v>
      </c>
      <c r="G1274" s="46">
        <v>87.230594342256694</v>
      </c>
      <c r="H1274" s="46">
        <v>286.29148851211232</v>
      </c>
      <c r="I1274" s="47">
        <v>0.41112470530501</v>
      </c>
      <c r="J1274" s="47">
        <v>1.349314477717106</v>
      </c>
      <c r="K1274" s="48">
        <f>IF(I1274&lt;='CBSA Bike Groupings'!$B$2,'CBSA Bike Groupings'!$A$2,
IF(AND(I1274&lt;='CBSA Bike Groupings'!$B$3,I1274&gt;'CBSA Bike Groupings'!$B$2),'CBSA Bike Groupings'!$A$3,
IF(AND(I1274&lt;='CBSA Bike Groupings'!$B$4,I1274&gt;'CBSA Bike Groupings'!$B$3),'CBSA Bike Groupings'!$A$4,
IF(AND(I1274&lt;='CBSA Bike Groupings'!$B$5,I1274&gt;'CBSA Bike Groupings'!$B$4),'CBSA Bike Groupings'!$A$5,
IF(I1274&gt;'CBSA Bike Groupings'!$B$5,'CBSA Bike Groupings'!$A$6,"")))))</f>
        <v>3</v>
      </c>
      <c r="L1274" s="48">
        <f>IF(J1274&lt;='CBSA Walk Groupings'!$B$2,'CBSA Walk Groupings'!$A$2,
IF(AND(J1274&lt;='CBSA Walk Groupings'!$B$3,J1274&gt;'CBSA Walk Groupings'!$B$2),'CBSA Walk Groupings'!$A$3,
IF(AND(J1274&lt;='CBSA Walk Groupings'!$B$4,J1274&gt;'CBSA Walk Groupings'!$B$3),'CBSA Walk Groupings'!$A$4,
IF(AND(J1274&lt;='CBSA Walk Groupings'!$B$5,J1274&gt;'CBSA Walk Groupings'!$B$4),'CBSA Walk Groupings'!$A$5,
IF(J1274&gt;'CBSA Walk Groupings'!$B$5,'CBSA Walk Groupings'!$A$6,"")))))</f>
        <v>2</v>
      </c>
      <c r="M1274" s="72">
        <v>0</v>
      </c>
      <c r="N1274" s="72">
        <v>2</v>
      </c>
    </row>
    <row r="1275" spans="1:14" x14ac:dyDescent="0.25">
      <c r="A1275" t="str">
        <f t="shared" si="19"/>
        <v>New Bern Area MPO_2016</v>
      </c>
      <c r="B1275" t="s">
        <v>394</v>
      </c>
      <c r="C1275" s="49" t="s">
        <v>164</v>
      </c>
      <c r="D1275">
        <v>2016</v>
      </c>
      <c r="E1275" s="45">
        <v>51565.163668692599</v>
      </c>
      <c r="F1275" s="50">
        <v>21780.442979166226</v>
      </c>
      <c r="G1275" s="46">
        <v>76.266975703697611</v>
      </c>
      <c r="H1275" s="46">
        <v>306.30660095710192</v>
      </c>
      <c r="I1275" s="47">
        <v>0.35016264718146323</v>
      </c>
      <c r="J1275" s="47">
        <v>1.4063377923492886</v>
      </c>
      <c r="K1275" s="48">
        <f>IF(I1275&lt;='CBSA Bike Groupings'!$B$2,'CBSA Bike Groupings'!$A$2,
IF(AND(I1275&lt;='CBSA Bike Groupings'!$B$3,I1275&gt;'CBSA Bike Groupings'!$B$2),'CBSA Bike Groupings'!$A$3,
IF(AND(I1275&lt;='CBSA Bike Groupings'!$B$4,I1275&gt;'CBSA Bike Groupings'!$B$3),'CBSA Bike Groupings'!$A$4,
IF(AND(I1275&lt;='CBSA Bike Groupings'!$B$5,I1275&gt;'CBSA Bike Groupings'!$B$4),'CBSA Bike Groupings'!$A$5,
IF(I1275&gt;'CBSA Bike Groupings'!$B$5,'CBSA Bike Groupings'!$A$6,"")))))</f>
        <v>3</v>
      </c>
      <c r="L1275" s="48">
        <f>IF(J1275&lt;='CBSA Walk Groupings'!$B$2,'CBSA Walk Groupings'!$A$2,
IF(AND(J1275&lt;='CBSA Walk Groupings'!$B$3,J1275&gt;'CBSA Walk Groupings'!$B$2),'CBSA Walk Groupings'!$A$3,
IF(AND(J1275&lt;='CBSA Walk Groupings'!$B$4,J1275&gt;'CBSA Walk Groupings'!$B$3),'CBSA Walk Groupings'!$A$4,
IF(AND(J1275&lt;='CBSA Walk Groupings'!$B$5,J1275&gt;'CBSA Walk Groupings'!$B$4),'CBSA Walk Groupings'!$A$5,
IF(J1275&gt;'CBSA Walk Groupings'!$B$5,'CBSA Walk Groupings'!$A$6,"")))))</f>
        <v>2</v>
      </c>
      <c r="M1275" s="72">
        <v>0</v>
      </c>
      <c r="N1275" s="72">
        <v>4</v>
      </c>
    </row>
    <row r="1276" spans="1:14" x14ac:dyDescent="0.25">
      <c r="A1276" t="str">
        <f t="shared" si="19"/>
        <v>New Bern Area MPO_2017</v>
      </c>
      <c r="B1276" t="s">
        <v>394</v>
      </c>
      <c r="C1276" s="49" t="s">
        <v>164</v>
      </c>
      <c r="D1276">
        <v>2017</v>
      </c>
      <c r="E1276" s="45">
        <v>51181</v>
      </c>
      <c r="F1276" s="50">
        <v>22161</v>
      </c>
      <c r="G1276" s="46">
        <v>77</v>
      </c>
      <c r="H1276" s="46">
        <v>383</v>
      </c>
      <c r="I1276" s="47">
        <f>(G1276/$F1276)*100</f>
        <v>0.34745724470917377</v>
      </c>
      <c r="J1276" s="47">
        <f>(H1276/$F1276)*100</f>
        <v>1.7282613600469294</v>
      </c>
      <c r="K1276" s="48">
        <f>IF(I1276&lt;='CBSA Bike Groupings'!$B$2,'CBSA Bike Groupings'!$A$2,
IF(AND(I1276&lt;='CBSA Bike Groupings'!$B$3,I1276&gt;'CBSA Bike Groupings'!$B$2),'CBSA Bike Groupings'!$A$3,
IF(AND(I1276&lt;='CBSA Bike Groupings'!$B$4,I1276&gt;'CBSA Bike Groupings'!$B$3),'CBSA Bike Groupings'!$A$4,
IF(AND(I1276&lt;='CBSA Bike Groupings'!$B$5,I1276&gt;'CBSA Bike Groupings'!$B$4),'CBSA Bike Groupings'!$A$5,
IF(I1276&gt;'CBSA Bike Groupings'!$B$5,'CBSA Bike Groupings'!$A$6,"")))))</f>
        <v>3</v>
      </c>
      <c r="L1276" s="48">
        <f>IF(J1276&lt;='CBSA Walk Groupings'!$B$2,'CBSA Walk Groupings'!$A$2,
IF(AND(J1276&lt;='CBSA Walk Groupings'!$B$3,J1276&gt;'CBSA Walk Groupings'!$B$2),'CBSA Walk Groupings'!$A$3,
IF(AND(J1276&lt;='CBSA Walk Groupings'!$B$4,J1276&gt;'CBSA Walk Groupings'!$B$3),'CBSA Walk Groupings'!$A$4,
IF(AND(J1276&lt;='CBSA Walk Groupings'!$B$5,J1276&gt;'CBSA Walk Groupings'!$B$4),'CBSA Walk Groupings'!$A$5,
IF(J1276&gt;'CBSA Walk Groupings'!$B$5,'CBSA Walk Groupings'!$A$6,"")))))</f>
        <v>2</v>
      </c>
      <c r="M1276" s="72">
        <v>0</v>
      </c>
      <c r="N1276" s="72">
        <v>0</v>
      </c>
    </row>
    <row r="1277" spans="1:14" x14ac:dyDescent="0.25">
      <c r="A1277" t="str">
        <f t="shared" si="19"/>
        <v>New York Metropolitan Transportation Council_2013</v>
      </c>
      <c r="B1277" t="s">
        <v>395</v>
      </c>
      <c r="C1277" s="49" t="s">
        <v>97</v>
      </c>
      <c r="D1277">
        <v>2013</v>
      </c>
      <c r="E1277" s="45">
        <v>12290220.339834621</v>
      </c>
      <c r="F1277" s="50">
        <v>5601880.0853987634</v>
      </c>
      <c r="G1277" s="46">
        <v>36351.501627950354</v>
      </c>
      <c r="H1277" s="46">
        <v>431519.68246021925</v>
      </c>
      <c r="I1277" s="47">
        <v>0.6489160973420357</v>
      </c>
      <c r="J1277" s="47">
        <v>7.7031224496391912</v>
      </c>
      <c r="K1277" s="48">
        <f>IF(I1277&lt;='CBSA Bike Groupings'!$B$2,'CBSA Bike Groupings'!$A$2,
IF(AND(I1277&lt;='CBSA Bike Groupings'!$B$3,I1277&gt;'CBSA Bike Groupings'!$B$2),'CBSA Bike Groupings'!$A$3,
IF(AND(I1277&lt;='CBSA Bike Groupings'!$B$4,I1277&gt;'CBSA Bike Groupings'!$B$3),'CBSA Bike Groupings'!$A$4,
IF(AND(I1277&lt;='CBSA Bike Groupings'!$B$5,I1277&gt;'CBSA Bike Groupings'!$B$4),'CBSA Bike Groupings'!$A$5,
IF(I1277&gt;'CBSA Bike Groupings'!$B$5,'CBSA Bike Groupings'!$A$6,"")))))</f>
        <v>4</v>
      </c>
      <c r="L1277" s="48">
        <f>IF(J1277&lt;='CBSA Walk Groupings'!$B$2,'CBSA Walk Groupings'!$A$2,
IF(AND(J1277&lt;='CBSA Walk Groupings'!$B$3,J1277&gt;'CBSA Walk Groupings'!$B$2),'CBSA Walk Groupings'!$A$3,
IF(AND(J1277&lt;='CBSA Walk Groupings'!$B$4,J1277&gt;'CBSA Walk Groupings'!$B$3),'CBSA Walk Groupings'!$A$4,
IF(AND(J1277&lt;='CBSA Walk Groupings'!$B$5,J1277&gt;'CBSA Walk Groupings'!$B$4),'CBSA Walk Groupings'!$A$5,
IF(J1277&gt;'CBSA Walk Groupings'!$B$5,'CBSA Walk Groupings'!$A$6,"")))))</f>
        <v>5</v>
      </c>
      <c r="M1277" s="72">
        <v>18</v>
      </c>
      <c r="N1277" s="72">
        <v>236</v>
      </c>
    </row>
    <row r="1278" spans="1:14" x14ac:dyDescent="0.25">
      <c r="A1278" t="str">
        <f t="shared" si="19"/>
        <v>New York Metropolitan Transportation Council_2014</v>
      </c>
      <c r="B1278" t="s">
        <v>395</v>
      </c>
      <c r="C1278" s="49" t="s">
        <v>97</v>
      </c>
      <c r="D1278">
        <v>2014</v>
      </c>
      <c r="E1278" s="45">
        <v>12395343.092603697</v>
      </c>
      <c r="F1278" s="50">
        <v>5675045.9818753805</v>
      </c>
      <c r="G1278" s="46">
        <v>40636.575063606178</v>
      </c>
      <c r="H1278" s="46">
        <v>434870.79916731606</v>
      </c>
      <c r="I1278" s="47">
        <v>0.71605719483839991</v>
      </c>
      <c r="J1278" s="47">
        <v>7.6628594826575887</v>
      </c>
      <c r="K1278" s="48">
        <f>IF(I1278&lt;='CBSA Bike Groupings'!$B$2,'CBSA Bike Groupings'!$A$2,
IF(AND(I1278&lt;='CBSA Bike Groupings'!$B$3,I1278&gt;'CBSA Bike Groupings'!$B$2),'CBSA Bike Groupings'!$A$3,
IF(AND(I1278&lt;='CBSA Bike Groupings'!$B$4,I1278&gt;'CBSA Bike Groupings'!$B$3),'CBSA Bike Groupings'!$A$4,
IF(AND(I1278&lt;='CBSA Bike Groupings'!$B$5,I1278&gt;'CBSA Bike Groupings'!$B$4),'CBSA Bike Groupings'!$A$5,
IF(I1278&gt;'CBSA Bike Groupings'!$B$5,'CBSA Bike Groupings'!$A$6,"")))))</f>
        <v>4</v>
      </c>
      <c r="L1278" s="48">
        <f>IF(J1278&lt;='CBSA Walk Groupings'!$B$2,'CBSA Walk Groupings'!$A$2,
IF(AND(J1278&lt;='CBSA Walk Groupings'!$B$3,J1278&gt;'CBSA Walk Groupings'!$B$2),'CBSA Walk Groupings'!$A$3,
IF(AND(J1278&lt;='CBSA Walk Groupings'!$B$4,J1278&gt;'CBSA Walk Groupings'!$B$3),'CBSA Walk Groupings'!$A$4,
IF(AND(J1278&lt;='CBSA Walk Groupings'!$B$5,J1278&gt;'CBSA Walk Groupings'!$B$4),'CBSA Walk Groupings'!$A$5,
IF(J1278&gt;'CBSA Walk Groupings'!$B$5,'CBSA Walk Groupings'!$A$6,"")))))</f>
        <v>5</v>
      </c>
      <c r="M1278" s="72">
        <v>30</v>
      </c>
      <c r="N1278" s="72">
        <v>187</v>
      </c>
    </row>
    <row r="1279" spans="1:14" x14ac:dyDescent="0.25">
      <c r="A1279" t="str">
        <f t="shared" si="19"/>
        <v>New York Metropolitan Transportation Council_2015</v>
      </c>
      <c r="B1279" t="s">
        <v>395</v>
      </c>
      <c r="C1279" s="49" t="s">
        <v>97</v>
      </c>
      <c r="D1279">
        <v>2015</v>
      </c>
      <c r="E1279" s="45">
        <v>12479028.076421501</v>
      </c>
      <c r="F1279" s="50">
        <v>5775121.0131890969</v>
      </c>
      <c r="G1279" s="46">
        <v>43608.860371251132</v>
      </c>
      <c r="H1279" s="46">
        <v>445551.60659995431</v>
      </c>
      <c r="I1279" s="47">
        <v>0.75511595811859444</v>
      </c>
      <c r="J1279" s="47">
        <v>7.7150176694551185</v>
      </c>
      <c r="K1279" s="48">
        <f>IF(I1279&lt;='CBSA Bike Groupings'!$B$2,'CBSA Bike Groupings'!$A$2,
IF(AND(I1279&lt;='CBSA Bike Groupings'!$B$3,I1279&gt;'CBSA Bike Groupings'!$B$2),'CBSA Bike Groupings'!$A$3,
IF(AND(I1279&lt;='CBSA Bike Groupings'!$B$4,I1279&gt;'CBSA Bike Groupings'!$B$3),'CBSA Bike Groupings'!$A$4,
IF(AND(I1279&lt;='CBSA Bike Groupings'!$B$5,I1279&gt;'CBSA Bike Groupings'!$B$4),'CBSA Bike Groupings'!$A$5,
IF(I1279&gt;'CBSA Bike Groupings'!$B$5,'CBSA Bike Groupings'!$A$6,"")))))</f>
        <v>4</v>
      </c>
      <c r="L1279" s="48">
        <f>IF(J1279&lt;='CBSA Walk Groupings'!$B$2,'CBSA Walk Groupings'!$A$2,
IF(AND(J1279&lt;='CBSA Walk Groupings'!$B$3,J1279&gt;'CBSA Walk Groupings'!$B$2),'CBSA Walk Groupings'!$A$3,
IF(AND(J1279&lt;='CBSA Walk Groupings'!$B$4,J1279&gt;'CBSA Walk Groupings'!$B$3),'CBSA Walk Groupings'!$A$4,
IF(AND(J1279&lt;='CBSA Walk Groupings'!$B$5,J1279&gt;'CBSA Walk Groupings'!$B$4),'CBSA Walk Groupings'!$A$5,
IF(J1279&gt;'CBSA Walk Groupings'!$B$5,'CBSA Walk Groupings'!$A$6,"")))))</f>
        <v>5</v>
      </c>
      <c r="M1279" s="72">
        <v>27</v>
      </c>
      <c r="N1279" s="72">
        <v>224</v>
      </c>
    </row>
    <row r="1280" spans="1:14" x14ac:dyDescent="0.25">
      <c r="A1280" t="str">
        <f t="shared" si="19"/>
        <v>New York Metropolitan Transportation Council_2016</v>
      </c>
      <c r="B1280" t="s">
        <v>395</v>
      </c>
      <c r="C1280" s="49" t="s">
        <v>97</v>
      </c>
      <c r="D1280">
        <v>2016</v>
      </c>
      <c r="E1280" s="45">
        <v>12517157.103428239</v>
      </c>
      <c r="F1280" s="50">
        <v>5849023.1276653185</v>
      </c>
      <c r="G1280" s="46">
        <v>47991.321013573754</v>
      </c>
      <c r="H1280" s="46">
        <v>445383.67521362461</v>
      </c>
      <c r="I1280" s="47">
        <v>0.82050147462367529</v>
      </c>
      <c r="J1280" s="47">
        <v>7.6146677059114802</v>
      </c>
      <c r="K1280" s="48">
        <f>IF(I1280&lt;='CBSA Bike Groupings'!$B$2,'CBSA Bike Groupings'!$A$2,
IF(AND(I1280&lt;='CBSA Bike Groupings'!$B$3,I1280&gt;'CBSA Bike Groupings'!$B$2),'CBSA Bike Groupings'!$A$3,
IF(AND(I1280&lt;='CBSA Bike Groupings'!$B$4,I1280&gt;'CBSA Bike Groupings'!$B$3),'CBSA Bike Groupings'!$A$4,
IF(AND(I1280&lt;='CBSA Bike Groupings'!$B$5,I1280&gt;'CBSA Bike Groupings'!$B$4),'CBSA Bike Groupings'!$A$5,
IF(I1280&gt;'CBSA Bike Groupings'!$B$5,'CBSA Bike Groupings'!$A$6,"")))))</f>
        <v>5</v>
      </c>
      <c r="L1280" s="48">
        <f>IF(J1280&lt;='CBSA Walk Groupings'!$B$2,'CBSA Walk Groupings'!$A$2,
IF(AND(J1280&lt;='CBSA Walk Groupings'!$B$3,J1280&gt;'CBSA Walk Groupings'!$B$2),'CBSA Walk Groupings'!$A$3,
IF(AND(J1280&lt;='CBSA Walk Groupings'!$B$4,J1280&gt;'CBSA Walk Groupings'!$B$3),'CBSA Walk Groupings'!$A$4,
IF(AND(J1280&lt;='CBSA Walk Groupings'!$B$5,J1280&gt;'CBSA Walk Groupings'!$B$4),'CBSA Walk Groupings'!$A$5,
IF(J1280&gt;'CBSA Walk Groupings'!$B$5,'CBSA Walk Groupings'!$A$6,"")))))</f>
        <v>5</v>
      </c>
      <c r="M1280" s="72">
        <v>28</v>
      </c>
      <c r="N1280" s="72">
        <v>218</v>
      </c>
    </row>
    <row r="1281" spans="1:14" x14ac:dyDescent="0.25">
      <c r="A1281" t="str">
        <f t="shared" si="19"/>
        <v>New York Metropolitan Transportation Council_2017</v>
      </c>
      <c r="B1281" t="s">
        <v>395</v>
      </c>
      <c r="C1281" s="49" t="s">
        <v>97</v>
      </c>
      <c r="D1281">
        <v>2017</v>
      </c>
      <c r="E1281" s="45">
        <v>12628024</v>
      </c>
      <c r="F1281" s="50">
        <v>5951847</v>
      </c>
      <c r="G1281" s="46">
        <v>51309</v>
      </c>
      <c r="H1281" s="46">
        <v>449214</v>
      </c>
      <c r="I1281" s="47">
        <f>(G1281/$F1281)*100</f>
        <v>0.8620685309955044</v>
      </c>
      <c r="J1281" s="47">
        <f>(H1281/$F1281)*100</f>
        <v>7.5474722384496777</v>
      </c>
      <c r="K1281" s="48">
        <f>IF(I1281&lt;='CBSA Bike Groupings'!$B$2,'CBSA Bike Groupings'!$A$2,
IF(AND(I1281&lt;='CBSA Bike Groupings'!$B$3,I1281&gt;'CBSA Bike Groupings'!$B$2),'CBSA Bike Groupings'!$A$3,
IF(AND(I1281&lt;='CBSA Bike Groupings'!$B$4,I1281&gt;'CBSA Bike Groupings'!$B$3),'CBSA Bike Groupings'!$A$4,
IF(AND(I1281&lt;='CBSA Bike Groupings'!$B$5,I1281&gt;'CBSA Bike Groupings'!$B$4),'CBSA Bike Groupings'!$A$5,
IF(I1281&gt;'CBSA Bike Groupings'!$B$5,'CBSA Bike Groupings'!$A$6,"")))))</f>
        <v>5</v>
      </c>
      <c r="L1281" s="48">
        <f>IF(J1281&lt;='CBSA Walk Groupings'!$B$2,'CBSA Walk Groupings'!$A$2,
IF(AND(J1281&lt;='CBSA Walk Groupings'!$B$3,J1281&gt;'CBSA Walk Groupings'!$B$2),'CBSA Walk Groupings'!$A$3,
IF(AND(J1281&lt;='CBSA Walk Groupings'!$B$4,J1281&gt;'CBSA Walk Groupings'!$B$3),'CBSA Walk Groupings'!$A$4,
IF(AND(J1281&lt;='CBSA Walk Groupings'!$B$5,J1281&gt;'CBSA Walk Groupings'!$B$4),'CBSA Walk Groupings'!$A$5,
IF(J1281&gt;'CBSA Walk Groupings'!$B$5,'CBSA Walk Groupings'!$A$6,"")))))</f>
        <v>5</v>
      </c>
      <c r="M1281" s="72">
        <v>33</v>
      </c>
      <c r="N1281" s="72">
        <v>161</v>
      </c>
    </row>
    <row r="1282" spans="1:14" x14ac:dyDescent="0.25">
      <c r="A1282" t="str">
        <f t="shared" si="19"/>
        <v>North Central Texas COG_2013</v>
      </c>
      <c r="B1282" t="s">
        <v>396</v>
      </c>
      <c r="C1282" s="49" t="s">
        <v>93</v>
      </c>
      <c r="D1282">
        <v>2013</v>
      </c>
      <c r="E1282" s="45">
        <v>6567218.0329089742</v>
      </c>
      <c r="F1282" s="50">
        <v>3108565.8177938107</v>
      </c>
      <c r="G1282" s="46">
        <v>4751.9290309213329</v>
      </c>
      <c r="H1282" s="46">
        <v>37638.924574666526</v>
      </c>
      <c r="I1282" s="47">
        <v>0.15286563995913197</v>
      </c>
      <c r="J1282" s="47">
        <v>1.2108131781935167</v>
      </c>
      <c r="K1282" s="48">
        <f>IF(I1282&lt;='CBSA Bike Groupings'!$B$2,'CBSA Bike Groupings'!$A$2,
IF(AND(I1282&lt;='CBSA Bike Groupings'!$B$3,I1282&gt;'CBSA Bike Groupings'!$B$2),'CBSA Bike Groupings'!$A$3,
IF(AND(I1282&lt;='CBSA Bike Groupings'!$B$4,I1282&gt;'CBSA Bike Groupings'!$B$3),'CBSA Bike Groupings'!$A$4,
IF(AND(I1282&lt;='CBSA Bike Groupings'!$B$5,I1282&gt;'CBSA Bike Groupings'!$B$4),'CBSA Bike Groupings'!$A$5,
IF(I1282&gt;'CBSA Bike Groupings'!$B$5,'CBSA Bike Groupings'!$A$6,"")))))</f>
        <v>1</v>
      </c>
      <c r="L1282" s="48">
        <f>IF(J1282&lt;='CBSA Walk Groupings'!$B$2,'CBSA Walk Groupings'!$A$2,
IF(AND(J1282&lt;='CBSA Walk Groupings'!$B$3,J1282&gt;'CBSA Walk Groupings'!$B$2),'CBSA Walk Groupings'!$A$3,
IF(AND(J1282&lt;='CBSA Walk Groupings'!$B$4,J1282&gt;'CBSA Walk Groupings'!$B$3),'CBSA Walk Groupings'!$A$4,
IF(AND(J1282&lt;='CBSA Walk Groupings'!$B$5,J1282&gt;'CBSA Walk Groupings'!$B$4),'CBSA Walk Groupings'!$A$5,
IF(J1282&gt;'CBSA Walk Groupings'!$B$5,'CBSA Walk Groupings'!$A$6,"")))))</f>
        <v>1</v>
      </c>
      <c r="M1282" s="72">
        <v>13</v>
      </c>
      <c r="N1282" s="72">
        <v>99</v>
      </c>
    </row>
    <row r="1283" spans="1:14" x14ac:dyDescent="0.25">
      <c r="A1283" t="str">
        <f t="shared" ref="A1283:A1346" si="20">B1283&amp;"_"&amp;D1283</f>
        <v>North Central Texas COG_2014</v>
      </c>
      <c r="B1283" t="s">
        <v>396</v>
      </c>
      <c r="C1283" s="49" t="s">
        <v>93</v>
      </c>
      <c r="D1283">
        <v>2014</v>
      </c>
      <c r="E1283" s="45">
        <v>6694366.5717561068</v>
      </c>
      <c r="F1283" s="50">
        <v>3181925.5878579556</v>
      </c>
      <c r="G1283" s="46">
        <v>5166.9244662285773</v>
      </c>
      <c r="H1283" s="46">
        <v>38597.867290484159</v>
      </c>
      <c r="I1283" s="47">
        <v>0.16238357320313407</v>
      </c>
      <c r="J1283" s="47">
        <v>1.2130348817009231</v>
      </c>
      <c r="K1283" s="48">
        <f>IF(I1283&lt;='CBSA Bike Groupings'!$B$2,'CBSA Bike Groupings'!$A$2,
IF(AND(I1283&lt;='CBSA Bike Groupings'!$B$3,I1283&gt;'CBSA Bike Groupings'!$B$2),'CBSA Bike Groupings'!$A$3,
IF(AND(I1283&lt;='CBSA Bike Groupings'!$B$4,I1283&gt;'CBSA Bike Groupings'!$B$3),'CBSA Bike Groupings'!$A$4,
IF(AND(I1283&lt;='CBSA Bike Groupings'!$B$5,I1283&gt;'CBSA Bike Groupings'!$B$4),'CBSA Bike Groupings'!$A$5,
IF(I1283&gt;'CBSA Bike Groupings'!$B$5,'CBSA Bike Groupings'!$A$6,"")))))</f>
        <v>1</v>
      </c>
      <c r="L1283" s="48">
        <f>IF(J1283&lt;='CBSA Walk Groupings'!$B$2,'CBSA Walk Groupings'!$A$2,
IF(AND(J1283&lt;='CBSA Walk Groupings'!$B$3,J1283&gt;'CBSA Walk Groupings'!$B$2),'CBSA Walk Groupings'!$A$3,
IF(AND(J1283&lt;='CBSA Walk Groupings'!$B$4,J1283&gt;'CBSA Walk Groupings'!$B$3),'CBSA Walk Groupings'!$A$4,
IF(AND(J1283&lt;='CBSA Walk Groupings'!$B$5,J1283&gt;'CBSA Walk Groupings'!$B$4),'CBSA Walk Groupings'!$A$5,
IF(J1283&gt;'CBSA Walk Groupings'!$B$5,'CBSA Walk Groupings'!$A$6,"")))))</f>
        <v>1</v>
      </c>
      <c r="M1283" s="72">
        <v>7</v>
      </c>
      <c r="N1283" s="72">
        <v>95</v>
      </c>
    </row>
    <row r="1284" spans="1:14" x14ac:dyDescent="0.25">
      <c r="A1284" t="str">
        <f t="shared" si="20"/>
        <v>North Central Texas COG_2015</v>
      </c>
      <c r="B1284" t="s">
        <v>396</v>
      </c>
      <c r="C1284" s="49" t="s">
        <v>93</v>
      </c>
      <c r="D1284">
        <v>2015</v>
      </c>
      <c r="E1284" s="45">
        <v>6824736.5688495366</v>
      </c>
      <c r="F1284" s="50">
        <v>3270019.4337866833</v>
      </c>
      <c r="G1284" s="46">
        <v>5378.9999455002771</v>
      </c>
      <c r="H1284" s="46">
        <v>40279.8294825743</v>
      </c>
      <c r="I1284" s="47">
        <v>0.16449443357807186</v>
      </c>
      <c r="J1284" s="47">
        <v>1.2317917461404884</v>
      </c>
      <c r="K1284" s="48">
        <f>IF(I1284&lt;='CBSA Bike Groupings'!$B$2,'CBSA Bike Groupings'!$A$2,
IF(AND(I1284&lt;='CBSA Bike Groupings'!$B$3,I1284&gt;'CBSA Bike Groupings'!$B$2),'CBSA Bike Groupings'!$A$3,
IF(AND(I1284&lt;='CBSA Bike Groupings'!$B$4,I1284&gt;'CBSA Bike Groupings'!$B$3),'CBSA Bike Groupings'!$A$4,
IF(AND(I1284&lt;='CBSA Bike Groupings'!$B$5,I1284&gt;'CBSA Bike Groupings'!$B$4),'CBSA Bike Groupings'!$A$5,
IF(I1284&gt;'CBSA Bike Groupings'!$B$5,'CBSA Bike Groupings'!$A$6,"")))))</f>
        <v>1</v>
      </c>
      <c r="L1284" s="48">
        <f>IF(J1284&lt;='CBSA Walk Groupings'!$B$2,'CBSA Walk Groupings'!$A$2,
IF(AND(J1284&lt;='CBSA Walk Groupings'!$B$3,J1284&gt;'CBSA Walk Groupings'!$B$2),'CBSA Walk Groupings'!$A$3,
IF(AND(J1284&lt;='CBSA Walk Groupings'!$B$4,J1284&gt;'CBSA Walk Groupings'!$B$3),'CBSA Walk Groupings'!$A$4,
IF(AND(J1284&lt;='CBSA Walk Groupings'!$B$5,J1284&gt;'CBSA Walk Groupings'!$B$4),'CBSA Walk Groupings'!$A$5,
IF(J1284&gt;'CBSA Walk Groupings'!$B$5,'CBSA Walk Groupings'!$A$6,"")))))</f>
        <v>1</v>
      </c>
      <c r="M1284" s="72">
        <v>7</v>
      </c>
      <c r="N1284" s="72">
        <v>132</v>
      </c>
    </row>
    <row r="1285" spans="1:14" x14ac:dyDescent="0.25">
      <c r="A1285" t="str">
        <f t="shared" si="20"/>
        <v>North Central Texas COG_2016</v>
      </c>
      <c r="B1285" t="s">
        <v>396</v>
      </c>
      <c r="C1285" s="49" t="s">
        <v>93</v>
      </c>
      <c r="D1285">
        <v>2016</v>
      </c>
      <c r="E1285" s="45">
        <v>6948377.7817996582</v>
      </c>
      <c r="F1285" s="50">
        <v>3357771.3971424974</v>
      </c>
      <c r="G1285" s="46">
        <v>5538.9973585157204</v>
      </c>
      <c r="H1285" s="46">
        <v>41762.92966860209</v>
      </c>
      <c r="I1285" s="47">
        <v>0.16496052599737646</v>
      </c>
      <c r="J1285" s="47">
        <v>1.2437692960319702</v>
      </c>
      <c r="K1285" s="48">
        <f>IF(I1285&lt;='CBSA Bike Groupings'!$B$2,'CBSA Bike Groupings'!$A$2,
IF(AND(I1285&lt;='CBSA Bike Groupings'!$B$3,I1285&gt;'CBSA Bike Groupings'!$B$2),'CBSA Bike Groupings'!$A$3,
IF(AND(I1285&lt;='CBSA Bike Groupings'!$B$4,I1285&gt;'CBSA Bike Groupings'!$B$3),'CBSA Bike Groupings'!$A$4,
IF(AND(I1285&lt;='CBSA Bike Groupings'!$B$5,I1285&gt;'CBSA Bike Groupings'!$B$4),'CBSA Bike Groupings'!$A$5,
IF(I1285&gt;'CBSA Bike Groupings'!$B$5,'CBSA Bike Groupings'!$A$6,"")))))</f>
        <v>1</v>
      </c>
      <c r="L1285" s="48">
        <f>IF(J1285&lt;='CBSA Walk Groupings'!$B$2,'CBSA Walk Groupings'!$A$2,
IF(AND(J1285&lt;='CBSA Walk Groupings'!$B$3,J1285&gt;'CBSA Walk Groupings'!$B$2),'CBSA Walk Groupings'!$A$3,
IF(AND(J1285&lt;='CBSA Walk Groupings'!$B$4,J1285&gt;'CBSA Walk Groupings'!$B$3),'CBSA Walk Groupings'!$A$4,
IF(AND(J1285&lt;='CBSA Walk Groupings'!$B$5,J1285&gt;'CBSA Walk Groupings'!$B$4),'CBSA Walk Groupings'!$A$5,
IF(J1285&gt;'CBSA Walk Groupings'!$B$5,'CBSA Walk Groupings'!$A$6,"")))))</f>
        <v>1</v>
      </c>
      <c r="M1285" s="72">
        <v>13</v>
      </c>
      <c r="N1285" s="72">
        <v>150</v>
      </c>
    </row>
    <row r="1286" spans="1:14" x14ac:dyDescent="0.25">
      <c r="A1286" t="str">
        <f t="shared" si="20"/>
        <v>North Central Texas COG_2017</v>
      </c>
      <c r="B1286" t="s">
        <v>396</v>
      </c>
      <c r="C1286" s="49" t="s">
        <v>93</v>
      </c>
      <c r="D1286">
        <v>2017</v>
      </c>
      <c r="E1286" s="45">
        <v>7095694</v>
      </c>
      <c r="F1286" s="50">
        <v>3460648</v>
      </c>
      <c r="G1286" s="46">
        <v>5362</v>
      </c>
      <c r="H1286" s="46">
        <v>43335</v>
      </c>
      <c r="I1286" s="47">
        <f>(G1286/$F1286)*100</f>
        <v>0.1549420802115673</v>
      </c>
      <c r="J1286" s="47">
        <f>(H1286/$F1286)*100</f>
        <v>1.252222127185429</v>
      </c>
      <c r="K1286" s="48">
        <f>IF(I1286&lt;='CBSA Bike Groupings'!$B$2,'CBSA Bike Groupings'!$A$2,
IF(AND(I1286&lt;='CBSA Bike Groupings'!$B$3,I1286&gt;'CBSA Bike Groupings'!$B$2),'CBSA Bike Groupings'!$A$3,
IF(AND(I1286&lt;='CBSA Bike Groupings'!$B$4,I1286&gt;'CBSA Bike Groupings'!$B$3),'CBSA Bike Groupings'!$A$4,
IF(AND(I1286&lt;='CBSA Bike Groupings'!$B$5,I1286&gt;'CBSA Bike Groupings'!$B$4),'CBSA Bike Groupings'!$A$5,
IF(I1286&gt;'CBSA Bike Groupings'!$B$5,'CBSA Bike Groupings'!$A$6,"")))))</f>
        <v>1</v>
      </c>
      <c r="L1286" s="48">
        <f>IF(J1286&lt;='CBSA Walk Groupings'!$B$2,'CBSA Walk Groupings'!$A$2,
IF(AND(J1286&lt;='CBSA Walk Groupings'!$B$3,J1286&gt;'CBSA Walk Groupings'!$B$2),'CBSA Walk Groupings'!$A$3,
IF(AND(J1286&lt;='CBSA Walk Groupings'!$B$4,J1286&gt;'CBSA Walk Groupings'!$B$3),'CBSA Walk Groupings'!$A$4,
IF(AND(J1286&lt;='CBSA Walk Groupings'!$B$5,J1286&gt;'CBSA Walk Groupings'!$B$4),'CBSA Walk Groupings'!$A$5,
IF(J1286&gt;'CBSA Walk Groupings'!$B$5,'CBSA Walk Groupings'!$A$6,"")))))</f>
        <v>1</v>
      </c>
      <c r="M1286" s="72">
        <v>7</v>
      </c>
      <c r="N1286" s="72">
        <v>149</v>
      </c>
    </row>
    <row r="1287" spans="1:14" x14ac:dyDescent="0.25">
      <c r="A1287" t="str">
        <f t="shared" si="20"/>
        <v>North Florida Transportation Planning Organization_2013</v>
      </c>
      <c r="B1287" t="s">
        <v>397</v>
      </c>
      <c r="C1287" s="49" t="s">
        <v>136</v>
      </c>
      <c r="D1287">
        <v>2013</v>
      </c>
      <c r="E1287" s="45">
        <v>1237337.86386704</v>
      </c>
      <c r="F1287" s="50">
        <v>559418.53800541279</v>
      </c>
      <c r="G1287" s="46">
        <v>3137.4428898952274</v>
      </c>
      <c r="H1287" s="46">
        <v>6769.231122889707</v>
      </c>
      <c r="I1287" s="47">
        <v>0.56083999309026655</v>
      </c>
      <c r="J1287" s="47">
        <v>1.2100476947054997</v>
      </c>
      <c r="K1287" s="48">
        <f>IF(I1287&lt;='CBSA Bike Groupings'!$B$2,'CBSA Bike Groupings'!$A$2,
IF(AND(I1287&lt;='CBSA Bike Groupings'!$B$3,I1287&gt;'CBSA Bike Groupings'!$B$2),'CBSA Bike Groupings'!$A$3,
IF(AND(I1287&lt;='CBSA Bike Groupings'!$B$4,I1287&gt;'CBSA Bike Groupings'!$B$3),'CBSA Bike Groupings'!$A$4,
IF(AND(I1287&lt;='CBSA Bike Groupings'!$B$5,I1287&gt;'CBSA Bike Groupings'!$B$4),'CBSA Bike Groupings'!$A$5,
IF(I1287&gt;'CBSA Bike Groupings'!$B$5,'CBSA Bike Groupings'!$A$6,"")))))</f>
        <v>3</v>
      </c>
      <c r="L1287" s="48">
        <f>IF(J1287&lt;='CBSA Walk Groupings'!$B$2,'CBSA Walk Groupings'!$A$2,
IF(AND(J1287&lt;='CBSA Walk Groupings'!$B$3,J1287&gt;'CBSA Walk Groupings'!$B$2),'CBSA Walk Groupings'!$A$3,
IF(AND(J1287&lt;='CBSA Walk Groupings'!$B$4,J1287&gt;'CBSA Walk Groupings'!$B$3),'CBSA Walk Groupings'!$A$4,
IF(AND(J1287&lt;='CBSA Walk Groupings'!$B$5,J1287&gt;'CBSA Walk Groupings'!$B$4),'CBSA Walk Groupings'!$A$5,
IF(J1287&gt;'CBSA Walk Groupings'!$B$5,'CBSA Walk Groupings'!$A$6,"")))))</f>
        <v>1</v>
      </c>
      <c r="M1287" s="72">
        <v>12</v>
      </c>
      <c r="N1287" s="72">
        <v>42</v>
      </c>
    </row>
    <row r="1288" spans="1:14" x14ac:dyDescent="0.25">
      <c r="A1288" t="str">
        <f t="shared" si="20"/>
        <v>North Florida Transportation Planning Organization_2014</v>
      </c>
      <c r="B1288" t="s">
        <v>397</v>
      </c>
      <c r="C1288" s="49" t="s">
        <v>136</v>
      </c>
      <c r="D1288">
        <v>2014</v>
      </c>
      <c r="E1288" s="45">
        <v>1254630.4465882594</v>
      </c>
      <c r="F1288" s="50">
        <v>564391.0560664651</v>
      </c>
      <c r="G1288" s="46">
        <v>2989.8705883539897</v>
      </c>
      <c r="H1288" s="46">
        <v>6721.4391089643996</v>
      </c>
      <c r="I1288" s="47">
        <v>0.5297515891183594</v>
      </c>
      <c r="J1288" s="47">
        <v>1.190918785249647</v>
      </c>
      <c r="K1288" s="48">
        <f>IF(I1288&lt;='CBSA Bike Groupings'!$B$2,'CBSA Bike Groupings'!$A$2,
IF(AND(I1288&lt;='CBSA Bike Groupings'!$B$3,I1288&gt;'CBSA Bike Groupings'!$B$2),'CBSA Bike Groupings'!$A$3,
IF(AND(I1288&lt;='CBSA Bike Groupings'!$B$4,I1288&gt;'CBSA Bike Groupings'!$B$3),'CBSA Bike Groupings'!$A$4,
IF(AND(I1288&lt;='CBSA Bike Groupings'!$B$5,I1288&gt;'CBSA Bike Groupings'!$B$4),'CBSA Bike Groupings'!$A$5,
IF(I1288&gt;'CBSA Bike Groupings'!$B$5,'CBSA Bike Groupings'!$A$6,"")))))</f>
        <v>3</v>
      </c>
      <c r="L1288" s="48">
        <f>IF(J1288&lt;='CBSA Walk Groupings'!$B$2,'CBSA Walk Groupings'!$A$2,
IF(AND(J1288&lt;='CBSA Walk Groupings'!$B$3,J1288&gt;'CBSA Walk Groupings'!$B$2),'CBSA Walk Groupings'!$A$3,
IF(AND(J1288&lt;='CBSA Walk Groupings'!$B$4,J1288&gt;'CBSA Walk Groupings'!$B$3),'CBSA Walk Groupings'!$A$4,
IF(AND(J1288&lt;='CBSA Walk Groupings'!$B$5,J1288&gt;'CBSA Walk Groupings'!$B$4),'CBSA Walk Groupings'!$A$5,
IF(J1288&gt;'CBSA Walk Groupings'!$B$5,'CBSA Walk Groupings'!$A$6,"")))))</f>
        <v>1</v>
      </c>
      <c r="M1288" s="72">
        <v>6</v>
      </c>
      <c r="N1288" s="72">
        <v>53</v>
      </c>
    </row>
    <row r="1289" spans="1:14" x14ac:dyDescent="0.25">
      <c r="A1289" t="str">
        <f t="shared" si="20"/>
        <v>North Florida Transportation Planning Organization_2015</v>
      </c>
      <c r="B1289" t="s">
        <v>397</v>
      </c>
      <c r="C1289" s="49" t="s">
        <v>136</v>
      </c>
      <c r="D1289">
        <v>2015</v>
      </c>
      <c r="E1289" s="45">
        <v>1274027.5388446911</v>
      </c>
      <c r="F1289" s="50">
        <v>576580.98972592223</v>
      </c>
      <c r="G1289" s="46">
        <v>3271.7635039078864</v>
      </c>
      <c r="H1289" s="46">
        <v>6669.5735420201954</v>
      </c>
      <c r="I1289" s="47">
        <v>0.56744213947517053</v>
      </c>
      <c r="J1289" s="47">
        <v>1.1567453074008869</v>
      </c>
      <c r="K1289" s="48">
        <f>IF(I1289&lt;='CBSA Bike Groupings'!$B$2,'CBSA Bike Groupings'!$A$2,
IF(AND(I1289&lt;='CBSA Bike Groupings'!$B$3,I1289&gt;'CBSA Bike Groupings'!$B$2),'CBSA Bike Groupings'!$A$3,
IF(AND(I1289&lt;='CBSA Bike Groupings'!$B$4,I1289&gt;'CBSA Bike Groupings'!$B$3),'CBSA Bike Groupings'!$A$4,
IF(AND(I1289&lt;='CBSA Bike Groupings'!$B$5,I1289&gt;'CBSA Bike Groupings'!$B$4),'CBSA Bike Groupings'!$A$5,
IF(I1289&gt;'CBSA Bike Groupings'!$B$5,'CBSA Bike Groupings'!$A$6,"")))))</f>
        <v>3</v>
      </c>
      <c r="L1289" s="48">
        <f>IF(J1289&lt;='CBSA Walk Groupings'!$B$2,'CBSA Walk Groupings'!$A$2,
IF(AND(J1289&lt;='CBSA Walk Groupings'!$B$3,J1289&gt;'CBSA Walk Groupings'!$B$2),'CBSA Walk Groupings'!$A$3,
IF(AND(J1289&lt;='CBSA Walk Groupings'!$B$4,J1289&gt;'CBSA Walk Groupings'!$B$3),'CBSA Walk Groupings'!$A$4,
IF(AND(J1289&lt;='CBSA Walk Groupings'!$B$5,J1289&gt;'CBSA Walk Groupings'!$B$4),'CBSA Walk Groupings'!$A$5,
IF(J1289&gt;'CBSA Walk Groupings'!$B$5,'CBSA Walk Groupings'!$A$6,"")))))</f>
        <v>1</v>
      </c>
      <c r="M1289" s="72">
        <v>8</v>
      </c>
      <c r="N1289" s="72">
        <v>51</v>
      </c>
    </row>
    <row r="1290" spans="1:14" x14ac:dyDescent="0.25">
      <c r="A1290" t="str">
        <f t="shared" si="20"/>
        <v>North Florida Transportation Planning Organization_2016</v>
      </c>
      <c r="B1290" t="s">
        <v>397</v>
      </c>
      <c r="C1290" s="49" t="s">
        <v>136</v>
      </c>
      <c r="D1290">
        <v>2016</v>
      </c>
      <c r="E1290" s="45">
        <v>1296280.3406592531</v>
      </c>
      <c r="F1290" s="50">
        <v>594497.3407745607</v>
      </c>
      <c r="G1290" s="46">
        <v>3620.3090983454695</v>
      </c>
      <c r="H1290" s="46">
        <v>7857.686247806907</v>
      </c>
      <c r="I1290" s="47">
        <v>0.60896977161052213</v>
      </c>
      <c r="J1290" s="47">
        <v>1.3217361473087934</v>
      </c>
      <c r="K1290" s="48">
        <f>IF(I1290&lt;='CBSA Bike Groupings'!$B$2,'CBSA Bike Groupings'!$A$2,
IF(AND(I1290&lt;='CBSA Bike Groupings'!$B$3,I1290&gt;'CBSA Bike Groupings'!$B$2),'CBSA Bike Groupings'!$A$3,
IF(AND(I1290&lt;='CBSA Bike Groupings'!$B$4,I1290&gt;'CBSA Bike Groupings'!$B$3),'CBSA Bike Groupings'!$A$4,
IF(AND(I1290&lt;='CBSA Bike Groupings'!$B$5,I1290&gt;'CBSA Bike Groupings'!$B$4),'CBSA Bike Groupings'!$A$5,
IF(I1290&gt;'CBSA Bike Groupings'!$B$5,'CBSA Bike Groupings'!$A$6,"")))))</f>
        <v>3</v>
      </c>
      <c r="L1290" s="48">
        <f>IF(J1290&lt;='CBSA Walk Groupings'!$B$2,'CBSA Walk Groupings'!$A$2,
IF(AND(J1290&lt;='CBSA Walk Groupings'!$B$3,J1290&gt;'CBSA Walk Groupings'!$B$2),'CBSA Walk Groupings'!$A$3,
IF(AND(J1290&lt;='CBSA Walk Groupings'!$B$4,J1290&gt;'CBSA Walk Groupings'!$B$3),'CBSA Walk Groupings'!$A$4,
IF(AND(J1290&lt;='CBSA Walk Groupings'!$B$5,J1290&gt;'CBSA Walk Groupings'!$B$4),'CBSA Walk Groupings'!$A$5,
IF(J1290&gt;'CBSA Walk Groupings'!$B$5,'CBSA Walk Groupings'!$A$6,"")))))</f>
        <v>2</v>
      </c>
      <c r="M1290" s="72">
        <v>8</v>
      </c>
      <c r="N1290" s="72">
        <v>52</v>
      </c>
    </row>
    <row r="1291" spans="1:14" x14ac:dyDescent="0.25">
      <c r="A1291" t="str">
        <f t="shared" si="20"/>
        <v>North Florida Transportation Planning Organization_2017</v>
      </c>
      <c r="B1291" t="s">
        <v>397</v>
      </c>
      <c r="C1291" s="49" t="s">
        <v>136</v>
      </c>
      <c r="D1291">
        <v>2017</v>
      </c>
      <c r="E1291" s="45">
        <v>1317986</v>
      </c>
      <c r="F1291" s="50">
        <v>612607</v>
      </c>
      <c r="G1291" s="46">
        <v>3192</v>
      </c>
      <c r="H1291" s="46">
        <v>8927</v>
      </c>
      <c r="I1291" s="47">
        <f>(G1291/$F1291)*100</f>
        <v>0.52105183257781906</v>
      </c>
      <c r="J1291" s="47">
        <f>(H1291/$F1291)*100</f>
        <v>1.4572148212475535</v>
      </c>
      <c r="K1291" s="48">
        <f>IF(I1291&lt;='CBSA Bike Groupings'!$B$2,'CBSA Bike Groupings'!$A$2,
IF(AND(I1291&lt;='CBSA Bike Groupings'!$B$3,I1291&gt;'CBSA Bike Groupings'!$B$2),'CBSA Bike Groupings'!$A$3,
IF(AND(I1291&lt;='CBSA Bike Groupings'!$B$4,I1291&gt;'CBSA Bike Groupings'!$B$3),'CBSA Bike Groupings'!$A$4,
IF(AND(I1291&lt;='CBSA Bike Groupings'!$B$5,I1291&gt;'CBSA Bike Groupings'!$B$4),'CBSA Bike Groupings'!$A$5,
IF(I1291&gt;'CBSA Bike Groupings'!$B$5,'CBSA Bike Groupings'!$A$6,"")))))</f>
        <v>3</v>
      </c>
      <c r="L1291" s="48">
        <f>IF(J1291&lt;='CBSA Walk Groupings'!$B$2,'CBSA Walk Groupings'!$A$2,
IF(AND(J1291&lt;='CBSA Walk Groupings'!$B$3,J1291&gt;'CBSA Walk Groupings'!$B$2),'CBSA Walk Groupings'!$A$3,
IF(AND(J1291&lt;='CBSA Walk Groupings'!$B$4,J1291&gt;'CBSA Walk Groupings'!$B$3),'CBSA Walk Groupings'!$A$4,
IF(AND(J1291&lt;='CBSA Walk Groupings'!$B$5,J1291&gt;'CBSA Walk Groupings'!$B$4),'CBSA Walk Groupings'!$A$5,
IF(J1291&gt;'CBSA Walk Groupings'!$B$5,'CBSA Walk Groupings'!$A$6,"")))))</f>
        <v>2</v>
      </c>
      <c r="M1291" s="72">
        <v>5</v>
      </c>
      <c r="N1291" s="72">
        <v>55</v>
      </c>
    </row>
    <row r="1292" spans="1:14" x14ac:dyDescent="0.25">
      <c r="A1292" t="str">
        <f t="shared" si="20"/>
        <v>North Front Range MPO_2013</v>
      </c>
      <c r="B1292" t="s">
        <v>398</v>
      </c>
      <c r="C1292" s="49" t="s">
        <v>227</v>
      </c>
      <c r="D1292">
        <v>2013</v>
      </c>
      <c r="E1292" s="45">
        <v>438270.41659802839</v>
      </c>
      <c r="F1292" s="50">
        <v>212232.12442591734</v>
      </c>
      <c r="G1292" s="46">
        <v>6645.8093297532878</v>
      </c>
      <c r="H1292" s="46">
        <v>5389.2100005227021</v>
      </c>
      <c r="I1292" s="47">
        <v>3.1313870827661168</v>
      </c>
      <c r="J1292" s="47">
        <v>2.5392998421423627</v>
      </c>
      <c r="K1292" s="48">
        <f>IF(I1292&lt;='CBSA Bike Groupings'!$B$2,'CBSA Bike Groupings'!$A$2,
IF(AND(I1292&lt;='CBSA Bike Groupings'!$B$3,I1292&gt;'CBSA Bike Groupings'!$B$2),'CBSA Bike Groupings'!$A$3,
IF(AND(I1292&lt;='CBSA Bike Groupings'!$B$4,I1292&gt;'CBSA Bike Groupings'!$B$3),'CBSA Bike Groupings'!$A$4,
IF(AND(I1292&lt;='CBSA Bike Groupings'!$B$5,I1292&gt;'CBSA Bike Groupings'!$B$4),'CBSA Bike Groupings'!$A$5,
IF(I1292&gt;'CBSA Bike Groupings'!$B$5,'CBSA Bike Groupings'!$A$6,"")))))</f>
        <v>5</v>
      </c>
      <c r="L1292" s="48">
        <f>IF(J1292&lt;='CBSA Walk Groupings'!$B$2,'CBSA Walk Groupings'!$A$2,
IF(AND(J1292&lt;='CBSA Walk Groupings'!$B$3,J1292&gt;'CBSA Walk Groupings'!$B$2),'CBSA Walk Groupings'!$A$3,
IF(AND(J1292&lt;='CBSA Walk Groupings'!$B$4,J1292&gt;'CBSA Walk Groupings'!$B$3),'CBSA Walk Groupings'!$A$4,
IF(AND(J1292&lt;='CBSA Walk Groupings'!$B$5,J1292&gt;'CBSA Walk Groupings'!$B$4),'CBSA Walk Groupings'!$A$5,
IF(J1292&gt;'CBSA Walk Groupings'!$B$5,'CBSA Walk Groupings'!$A$6,"")))))</f>
        <v>4</v>
      </c>
      <c r="M1292" s="72">
        <v>2</v>
      </c>
      <c r="N1292" s="72">
        <v>0</v>
      </c>
    </row>
    <row r="1293" spans="1:14" x14ac:dyDescent="0.25">
      <c r="A1293" t="str">
        <f t="shared" si="20"/>
        <v>North Front Range MPO_2014</v>
      </c>
      <c r="B1293" t="s">
        <v>398</v>
      </c>
      <c r="C1293" s="49" t="s">
        <v>227</v>
      </c>
      <c r="D1293">
        <v>2014</v>
      </c>
      <c r="E1293" s="45">
        <v>446540.09818766394</v>
      </c>
      <c r="F1293" s="50">
        <v>216890.39923870476</v>
      </c>
      <c r="G1293" s="46">
        <v>6542.8624208644633</v>
      </c>
      <c r="H1293" s="46">
        <v>5513.3378127034266</v>
      </c>
      <c r="I1293" s="47">
        <v>3.0166676089998496</v>
      </c>
      <c r="J1293" s="47">
        <v>2.5419925603233224</v>
      </c>
      <c r="K1293" s="48">
        <f>IF(I1293&lt;='CBSA Bike Groupings'!$B$2,'CBSA Bike Groupings'!$A$2,
IF(AND(I1293&lt;='CBSA Bike Groupings'!$B$3,I1293&gt;'CBSA Bike Groupings'!$B$2),'CBSA Bike Groupings'!$A$3,
IF(AND(I1293&lt;='CBSA Bike Groupings'!$B$4,I1293&gt;'CBSA Bike Groupings'!$B$3),'CBSA Bike Groupings'!$A$4,
IF(AND(I1293&lt;='CBSA Bike Groupings'!$B$5,I1293&gt;'CBSA Bike Groupings'!$B$4),'CBSA Bike Groupings'!$A$5,
IF(I1293&gt;'CBSA Bike Groupings'!$B$5,'CBSA Bike Groupings'!$A$6,"")))))</f>
        <v>5</v>
      </c>
      <c r="L1293" s="48">
        <f>IF(J1293&lt;='CBSA Walk Groupings'!$B$2,'CBSA Walk Groupings'!$A$2,
IF(AND(J1293&lt;='CBSA Walk Groupings'!$B$3,J1293&gt;'CBSA Walk Groupings'!$B$2),'CBSA Walk Groupings'!$A$3,
IF(AND(J1293&lt;='CBSA Walk Groupings'!$B$4,J1293&gt;'CBSA Walk Groupings'!$B$3),'CBSA Walk Groupings'!$A$4,
IF(AND(J1293&lt;='CBSA Walk Groupings'!$B$5,J1293&gt;'CBSA Walk Groupings'!$B$4),'CBSA Walk Groupings'!$A$5,
IF(J1293&gt;'CBSA Walk Groupings'!$B$5,'CBSA Walk Groupings'!$A$6,"")))))</f>
        <v>4</v>
      </c>
      <c r="M1293" s="72">
        <v>2</v>
      </c>
      <c r="N1293" s="72">
        <v>2</v>
      </c>
    </row>
    <row r="1294" spans="1:14" x14ac:dyDescent="0.25">
      <c r="A1294" t="str">
        <f t="shared" si="20"/>
        <v>North Front Range MPO_2015</v>
      </c>
      <c r="B1294" t="s">
        <v>398</v>
      </c>
      <c r="C1294" s="49" t="s">
        <v>227</v>
      </c>
      <c r="D1294">
        <v>2015</v>
      </c>
      <c r="E1294" s="45">
        <v>457555.37913709081</v>
      </c>
      <c r="F1294" s="50">
        <v>223633.71715024958</v>
      </c>
      <c r="G1294" s="46">
        <v>7006.9478952090813</v>
      </c>
      <c r="H1294" s="46">
        <v>6039.4307726431853</v>
      </c>
      <c r="I1294" s="47">
        <v>3.1332251614372724</v>
      </c>
      <c r="J1294" s="47">
        <v>2.7005904340379763</v>
      </c>
      <c r="K1294" s="48">
        <f>IF(I1294&lt;='CBSA Bike Groupings'!$B$2,'CBSA Bike Groupings'!$A$2,
IF(AND(I1294&lt;='CBSA Bike Groupings'!$B$3,I1294&gt;'CBSA Bike Groupings'!$B$2),'CBSA Bike Groupings'!$A$3,
IF(AND(I1294&lt;='CBSA Bike Groupings'!$B$4,I1294&gt;'CBSA Bike Groupings'!$B$3),'CBSA Bike Groupings'!$A$4,
IF(AND(I1294&lt;='CBSA Bike Groupings'!$B$5,I1294&gt;'CBSA Bike Groupings'!$B$4),'CBSA Bike Groupings'!$A$5,
IF(I1294&gt;'CBSA Bike Groupings'!$B$5,'CBSA Bike Groupings'!$A$6,"")))))</f>
        <v>5</v>
      </c>
      <c r="L1294" s="48">
        <f>IF(J1294&lt;='CBSA Walk Groupings'!$B$2,'CBSA Walk Groupings'!$A$2,
IF(AND(J1294&lt;='CBSA Walk Groupings'!$B$3,J1294&gt;'CBSA Walk Groupings'!$B$2),'CBSA Walk Groupings'!$A$3,
IF(AND(J1294&lt;='CBSA Walk Groupings'!$B$4,J1294&gt;'CBSA Walk Groupings'!$B$3),'CBSA Walk Groupings'!$A$4,
IF(AND(J1294&lt;='CBSA Walk Groupings'!$B$5,J1294&gt;'CBSA Walk Groupings'!$B$4),'CBSA Walk Groupings'!$A$5,
IF(J1294&gt;'CBSA Walk Groupings'!$B$5,'CBSA Walk Groupings'!$A$6,"")))))</f>
        <v>4</v>
      </c>
      <c r="M1294" s="72">
        <v>3</v>
      </c>
      <c r="N1294" s="72">
        <v>2</v>
      </c>
    </row>
    <row r="1295" spans="1:14" x14ac:dyDescent="0.25">
      <c r="A1295" t="str">
        <f t="shared" si="20"/>
        <v>North Front Range MPO_2016</v>
      </c>
      <c r="B1295" t="s">
        <v>398</v>
      </c>
      <c r="C1295" s="49" t="s">
        <v>227</v>
      </c>
      <c r="D1295">
        <v>2016</v>
      </c>
      <c r="E1295" s="45">
        <v>468946.91573121073</v>
      </c>
      <c r="F1295" s="50">
        <v>231789.05522303612</v>
      </c>
      <c r="G1295" s="46">
        <v>6837.8043341600733</v>
      </c>
      <c r="H1295" s="46">
        <v>6161.887602346289</v>
      </c>
      <c r="I1295" s="47">
        <v>2.9500117369996097</v>
      </c>
      <c r="J1295" s="47">
        <v>2.6584031745662409</v>
      </c>
      <c r="K1295" s="48">
        <f>IF(I1295&lt;='CBSA Bike Groupings'!$B$2,'CBSA Bike Groupings'!$A$2,
IF(AND(I1295&lt;='CBSA Bike Groupings'!$B$3,I1295&gt;'CBSA Bike Groupings'!$B$2),'CBSA Bike Groupings'!$A$3,
IF(AND(I1295&lt;='CBSA Bike Groupings'!$B$4,I1295&gt;'CBSA Bike Groupings'!$B$3),'CBSA Bike Groupings'!$A$4,
IF(AND(I1295&lt;='CBSA Bike Groupings'!$B$5,I1295&gt;'CBSA Bike Groupings'!$B$4),'CBSA Bike Groupings'!$A$5,
IF(I1295&gt;'CBSA Bike Groupings'!$B$5,'CBSA Bike Groupings'!$A$6,"")))))</f>
        <v>5</v>
      </c>
      <c r="L1295" s="48">
        <f>IF(J1295&lt;='CBSA Walk Groupings'!$B$2,'CBSA Walk Groupings'!$A$2,
IF(AND(J1295&lt;='CBSA Walk Groupings'!$B$3,J1295&gt;'CBSA Walk Groupings'!$B$2),'CBSA Walk Groupings'!$A$3,
IF(AND(J1295&lt;='CBSA Walk Groupings'!$B$4,J1295&gt;'CBSA Walk Groupings'!$B$3),'CBSA Walk Groupings'!$A$4,
IF(AND(J1295&lt;='CBSA Walk Groupings'!$B$5,J1295&gt;'CBSA Walk Groupings'!$B$4),'CBSA Walk Groupings'!$A$5,
IF(J1295&gt;'CBSA Walk Groupings'!$B$5,'CBSA Walk Groupings'!$A$6,"")))))</f>
        <v>4</v>
      </c>
      <c r="M1295" s="72">
        <v>1</v>
      </c>
      <c r="N1295" s="72">
        <v>7</v>
      </c>
    </row>
    <row r="1296" spans="1:14" x14ac:dyDescent="0.25">
      <c r="A1296" t="str">
        <f t="shared" si="20"/>
        <v>North Front Range MPO_2017</v>
      </c>
      <c r="B1296" t="s">
        <v>398</v>
      </c>
      <c r="C1296" s="49" t="s">
        <v>227</v>
      </c>
      <c r="D1296">
        <v>2017</v>
      </c>
      <c r="E1296" s="45">
        <v>476959</v>
      </c>
      <c r="F1296" s="50">
        <v>237586</v>
      </c>
      <c r="G1296" s="46">
        <v>6520</v>
      </c>
      <c r="H1296" s="46">
        <v>5716</v>
      </c>
      <c r="I1296" s="47">
        <f>(G1296/$F1296)*100</f>
        <v>2.7442694434857273</v>
      </c>
      <c r="J1296" s="47">
        <f>(H1296/$F1296)*100</f>
        <v>2.4058656654853401</v>
      </c>
      <c r="K1296" s="48">
        <f>IF(I1296&lt;='CBSA Bike Groupings'!$B$2,'CBSA Bike Groupings'!$A$2,
IF(AND(I1296&lt;='CBSA Bike Groupings'!$B$3,I1296&gt;'CBSA Bike Groupings'!$B$2),'CBSA Bike Groupings'!$A$3,
IF(AND(I1296&lt;='CBSA Bike Groupings'!$B$4,I1296&gt;'CBSA Bike Groupings'!$B$3),'CBSA Bike Groupings'!$A$4,
IF(AND(I1296&lt;='CBSA Bike Groupings'!$B$5,I1296&gt;'CBSA Bike Groupings'!$B$4),'CBSA Bike Groupings'!$A$5,
IF(I1296&gt;'CBSA Bike Groupings'!$B$5,'CBSA Bike Groupings'!$A$6,"")))))</f>
        <v>5</v>
      </c>
      <c r="L1296" s="48">
        <f>IF(J1296&lt;='CBSA Walk Groupings'!$B$2,'CBSA Walk Groupings'!$A$2,
IF(AND(J1296&lt;='CBSA Walk Groupings'!$B$3,J1296&gt;'CBSA Walk Groupings'!$B$2),'CBSA Walk Groupings'!$A$3,
IF(AND(J1296&lt;='CBSA Walk Groupings'!$B$4,J1296&gt;'CBSA Walk Groupings'!$B$3),'CBSA Walk Groupings'!$A$4,
IF(AND(J1296&lt;='CBSA Walk Groupings'!$B$5,J1296&gt;'CBSA Walk Groupings'!$B$4),'CBSA Walk Groupings'!$A$5,
IF(J1296&gt;'CBSA Walk Groupings'!$B$5,'CBSA Walk Groupings'!$A$6,"")))))</f>
        <v>4</v>
      </c>
      <c r="M1296" s="72">
        <v>2</v>
      </c>
      <c r="N1296" s="72">
        <v>7</v>
      </c>
    </row>
    <row r="1297" spans="1:14" x14ac:dyDescent="0.25">
      <c r="A1297" t="str">
        <f t="shared" si="20"/>
        <v>North Jersey Transportation Planning Authority_2013</v>
      </c>
      <c r="B1297" t="s">
        <v>399</v>
      </c>
      <c r="C1297" s="49" t="s">
        <v>400</v>
      </c>
      <c r="D1297">
        <v>2013</v>
      </c>
      <c r="E1297" s="45">
        <v>6568336.258076123</v>
      </c>
      <c r="F1297" s="50">
        <v>3068993.7183003421</v>
      </c>
      <c r="G1297" s="46">
        <v>9834.4280414948425</v>
      </c>
      <c r="H1297" s="46">
        <v>100811.28615450837</v>
      </c>
      <c r="I1297" s="47">
        <v>0.32044471068325636</v>
      </c>
      <c r="J1297" s="47">
        <v>3.2848319484452797</v>
      </c>
      <c r="K1297" s="48">
        <f>IF(I1297&lt;='CBSA Bike Groupings'!$B$2,'CBSA Bike Groupings'!$A$2,
IF(AND(I1297&lt;='CBSA Bike Groupings'!$B$3,I1297&gt;'CBSA Bike Groupings'!$B$2),'CBSA Bike Groupings'!$A$3,
IF(AND(I1297&lt;='CBSA Bike Groupings'!$B$4,I1297&gt;'CBSA Bike Groupings'!$B$3),'CBSA Bike Groupings'!$A$4,
IF(AND(I1297&lt;='CBSA Bike Groupings'!$B$5,I1297&gt;'CBSA Bike Groupings'!$B$4),'CBSA Bike Groupings'!$A$5,
IF(I1297&gt;'CBSA Bike Groupings'!$B$5,'CBSA Bike Groupings'!$A$6,"")))))</f>
        <v>2</v>
      </c>
      <c r="L1297" s="48">
        <f>IF(J1297&lt;='CBSA Walk Groupings'!$B$2,'CBSA Walk Groupings'!$A$2,
IF(AND(J1297&lt;='CBSA Walk Groupings'!$B$3,J1297&gt;'CBSA Walk Groupings'!$B$2),'CBSA Walk Groupings'!$A$3,
IF(AND(J1297&lt;='CBSA Walk Groupings'!$B$4,J1297&gt;'CBSA Walk Groupings'!$B$3),'CBSA Walk Groupings'!$A$4,
IF(AND(J1297&lt;='CBSA Walk Groupings'!$B$5,J1297&gt;'CBSA Walk Groupings'!$B$4),'CBSA Walk Groupings'!$A$5,
IF(J1297&gt;'CBSA Walk Groupings'!$B$5,'CBSA Walk Groupings'!$A$6,"")))))</f>
        <v>5</v>
      </c>
      <c r="M1297" s="72">
        <v>8</v>
      </c>
      <c r="N1297" s="72">
        <v>91</v>
      </c>
    </row>
    <row r="1298" spans="1:14" x14ac:dyDescent="0.25">
      <c r="A1298" t="str">
        <f t="shared" si="20"/>
        <v>North Jersey Transportation Planning Authority_2014</v>
      </c>
      <c r="B1298" t="s">
        <v>399</v>
      </c>
      <c r="C1298" s="49" t="s">
        <v>400</v>
      </c>
      <c r="D1298">
        <v>2014</v>
      </c>
      <c r="E1298" s="45">
        <v>6609944.0359176211</v>
      </c>
      <c r="F1298" s="50">
        <v>3102813.9348423393</v>
      </c>
      <c r="G1298" s="46">
        <v>10164.927425899417</v>
      </c>
      <c r="H1298" s="46">
        <v>100821.52038872795</v>
      </c>
      <c r="I1298" s="47">
        <v>0.3276035121460133</v>
      </c>
      <c r="J1298" s="47">
        <v>3.2493575994543451</v>
      </c>
      <c r="K1298" s="48">
        <f>IF(I1298&lt;='CBSA Bike Groupings'!$B$2,'CBSA Bike Groupings'!$A$2,
IF(AND(I1298&lt;='CBSA Bike Groupings'!$B$3,I1298&gt;'CBSA Bike Groupings'!$B$2),'CBSA Bike Groupings'!$A$3,
IF(AND(I1298&lt;='CBSA Bike Groupings'!$B$4,I1298&gt;'CBSA Bike Groupings'!$B$3),'CBSA Bike Groupings'!$A$4,
IF(AND(I1298&lt;='CBSA Bike Groupings'!$B$5,I1298&gt;'CBSA Bike Groupings'!$B$4),'CBSA Bike Groupings'!$A$5,
IF(I1298&gt;'CBSA Bike Groupings'!$B$5,'CBSA Bike Groupings'!$A$6,"")))))</f>
        <v>2</v>
      </c>
      <c r="L1298" s="48">
        <f>IF(J1298&lt;='CBSA Walk Groupings'!$B$2,'CBSA Walk Groupings'!$A$2,
IF(AND(J1298&lt;='CBSA Walk Groupings'!$B$3,J1298&gt;'CBSA Walk Groupings'!$B$2),'CBSA Walk Groupings'!$A$3,
IF(AND(J1298&lt;='CBSA Walk Groupings'!$B$4,J1298&gt;'CBSA Walk Groupings'!$B$3),'CBSA Walk Groupings'!$A$4,
IF(AND(J1298&lt;='CBSA Walk Groupings'!$B$5,J1298&gt;'CBSA Walk Groupings'!$B$4),'CBSA Walk Groupings'!$A$5,
IF(J1298&gt;'CBSA Walk Groupings'!$B$5,'CBSA Walk Groupings'!$A$6,"")))))</f>
        <v>5</v>
      </c>
      <c r="M1298" s="72">
        <v>10</v>
      </c>
      <c r="N1298" s="72">
        <v>109</v>
      </c>
    </row>
    <row r="1299" spans="1:14" x14ac:dyDescent="0.25">
      <c r="A1299" t="str">
        <f t="shared" si="20"/>
        <v>North Jersey Transportation Planning Authority_2015</v>
      </c>
      <c r="B1299" t="s">
        <v>399</v>
      </c>
      <c r="C1299" s="49" t="s">
        <v>400</v>
      </c>
      <c r="D1299">
        <v>2015</v>
      </c>
      <c r="E1299" s="45">
        <v>6640492.0971404612</v>
      </c>
      <c r="F1299" s="50">
        <v>3141664.8798912042</v>
      </c>
      <c r="G1299" s="46">
        <v>9574.6099332204758</v>
      </c>
      <c r="H1299" s="46">
        <v>104772.2138921794</v>
      </c>
      <c r="I1299" s="47">
        <v>0.3047622932192578</v>
      </c>
      <c r="J1299" s="47">
        <v>3.3349264768114812</v>
      </c>
      <c r="K1299" s="48">
        <f>IF(I1299&lt;='CBSA Bike Groupings'!$B$2,'CBSA Bike Groupings'!$A$2,
IF(AND(I1299&lt;='CBSA Bike Groupings'!$B$3,I1299&gt;'CBSA Bike Groupings'!$B$2),'CBSA Bike Groupings'!$A$3,
IF(AND(I1299&lt;='CBSA Bike Groupings'!$B$4,I1299&gt;'CBSA Bike Groupings'!$B$3),'CBSA Bike Groupings'!$A$4,
IF(AND(I1299&lt;='CBSA Bike Groupings'!$B$5,I1299&gt;'CBSA Bike Groupings'!$B$4),'CBSA Bike Groupings'!$A$5,
IF(I1299&gt;'CBSA Bike Groupings'!$B$5,'CBSA Bike Groupings'!$A$6,"")))))</f>
        <v>2</v>
      </c>
      <c r="L1299" s="48">
        <f>IF(J1299&lt;='CBSA Walk Groupings'!$B$2,'CBSA Walk Groupings'!$A$2,
IF(AND(J1299&lt;='CBSA Walk Groupings'!$B$3,J1299&gt;'CBSA Walk Groupings'!$B$2),'CBSA Walk Groupings'!$A$3,
IF(AND(J1299&lt;='CBSA Walk Groupings'!$B$4,J1299&gt;'CBSA Walk Groupings'!$B$3),'CBSA Walk Groupings'!$A$4,
IF(AND(J1299&lt;='CBSA Walk Groupings'!$B$5,J1299&gt;'CBSA Walk Groupings'!$B$4),'CBSA Walk Groupings'!$A$5,
IF(J1299&gt;'CBSA Walk Groupings'!$B$5,'CBSA Walk Groupings'!$A$6,"")))))</f>
        <v>5</v>
      </c>
      <c r="M1299" s="72">
        <v>12</v>
      </c>
      <c r="N1299" s="72">
        <v>124</v>
      </c>
    </row>
    <row r="1300" spans="1:14" x14ac:dyDescent="0.25">
      <c r="A1300" t="str">
        <f t="shared" si="20"/>
        <v>North Jersey Transportation Planning Authority_2016</v>
      </c>
      <c r="B1300" t="s">
        <v>399</v>
      </c>
      <c r="C1300" s="49" t="s">
        <v>400</v>
      </c>
      <c r="D1300">
        <v>2016</v>
      </c>
      <c r="E1300" s="45">
        <v>6654580.7891612891</v>
      </c>
      <c r="F1300" s="50">
        <v>3177340.3328063968</v>
      </c>
      <c r="G1300" s="46">
        <v>9645.2542889365632</v>
      </c>
      <c r="H1300" s="46">
        <v>103475.87764457124</v>
      </c>
      <c r="I1300" s="47">
        <v>0.30356377594644884</v>
      </c>
      <c r="J1300" s="47">
        <v>3.2566822186522217</v>
      </c>
      <c r="K1300" s="48">
        <f>IF(I1300&lt;='CBSA Bike Groupings'!$B$2,'CBSA Bike Groupings'!$A$2,
IF(AND(I1300&lt;='CBSA Bike Groupings'!$B$3,I1300&gt;'CBSA Bike Groupings'!$B$2),'CBSA Bike Groupings'!$A$3,
IF(AND(I1300&lt;='CBSA Bike Groupings'!$B$4,I1300&gt;'CBSA Bike Groupings'!$B$3),'CBSA Bike Groupings'!$A$4,
IF(AND(I1300&lt;='CBSA Bike Groupings'!$B$5,I1300&gt;'CBSA Bike Groupings'!$B$4),'CBSA Bike Groupings'!$A$5,
IF(I1300&gt;'CBSA Bike Groupings'!$B$5,'CBSA Bike Groupings'!$A$6,"")))))</f>
        <v>2</v>
      </c>
      <c r="L1300" s="48">
        <f>IF(J1300&lt;='CBSA Walk Groupings'!$B$2,'CBSA Walk Groupings'!$A$2,
IF(AND(J1300&lt;='CBSA Walk Groupings'!$B$3,J1300&gt;'CBSA Walk Groupings'!$B$2),'CBSA Walk Groupings'!$A$3,
IF(AND(J1300&lt;='CBSA Walk Groupings'!$B$4,J1300&gt;'CBSA Walk Groupings'!$B$3),'CBSA Walk Groupings'!$A$4,
IF(AND(J1300&lt;='CBSA Walk Groupings'!$B$5,J1300&gt;'CBSA Walk Groupings'!$B$4),'CBSA Walk Groupings'!$A$5,
IF(J1300&gt;'CBSA Walk Groupings'!$B$5,'CBSA Walk Groupings'!$A$6,"")))))</f>
        <v>5</v>
      </c>
      <c r="M1300" s="72">
        <v>6</v>
      </c>
      <c r="N1300" s="72">
        <v>101</v>
      </c>
    </row>
    <row r="1301" spans="1:14" x14ac:dyDescent="0.25">
      <c r="A1301" t="str">
        <f t="shared" si="20"/>
        <v>North Jersey Transportation Planning Authority_2017</v>
      </c>
      <c r="B1301" t="s">
        <v>399</v>
      </c>
      <c r="C1301" s="49" t="s">
        <v>400</v>
      </c>
      <c r="D1301">
        <v>2017</v>
      </c>
      <c r="E1301" s="45">
        <v>6701385</v>
      </c>
      <c r="F1301" s="50">
        <v>3234224</v>
      </c>
      <c r="G1301" s="46">
        <v>9535</v>
      </c>
      <c r="H1301" s="46">
        <v>103430</v>
      </c>
      <c r="I1301" s="47">
        <f>(G1301/$F1301)*100</f>
        <v>0.29481569612989078</v>
      </c>
      <c r="J1301" s="47">
        <f>(H1301/$F1301)*100</f>
        <v>3.1979850498914115</v>
      </c>
      <c r="K1301" s="48">
        <f>IF(I1301&lt;='CBSA Bike Groupings'!$B$2,'CBSA Bike Groupings'!$A$2,
IF(AND(I1301&lt;='CBSA Bike Groupings'!$B$3,I1301&gt;'CBSA Bike Groupings'!$B$2),'CBSA Bike Groupings'!$A$3,
IF(AND(I1301&lt;='CBSA Bike Groupings'!$B$4,I1301&gt;'CBSA Bike Groupings'!$B$3),'CBSA Bike Groupings'!$A$4,
IF(AND(I1301&lt;='CBSA Bike Groupings'!$B$5,I1301&gt;'CBSA Bike Groupings'!$B$4),'CBSA Bike Groupings'!$A$5,
IF(I1301&gt;'CBSA Bike Groupings'!$B$5,'CBSA Bike Groupings'!$A$6,"")))))</f>
        <v>2</v>
      </c>
      <c r="L1301" s="48">
        <f>IF(J1301&lt;='CBSA Walk Groupings'!$B$2,'CBSA Walk Groupings'!$A$2,
IF(AND(J1301&lt;='CBSA Walk Groupings'!$B$3,J1301&gt;'CBSA Walk Groupings'!$B$2),'CBSA Walk Groupings'!$A$3,
IF(AND(J1301&lt;='CBSA Walk Groupings'!$B$4,J1301&gt;'CBSA Walk Groupings'!$B$3),'CBSA Walk Groupings'!$A$4,
IF(AND(J1301&lt;='CBSA Walk Groupings'!$B$5,J1301&gt;'CBSA Walk Groupings'!$B$4),'CBSA Walk Groupings'!$A$5,
IF(J1301&gt;'CBSA Walk Groupings'!$B$5,'CBSA Walk Groupings'!$A$6,"")))))</f>
        <v>5</v>
      </c>
      <c r="M1301" s="72">
        <v>14</v>
      </c>
      <c r="N1301" s="72">
        <v>118</v>
      </c>
    </row>
    <row r="1302" spans="1:14" x14ac:dyDescent="0.25">
      <c r="A1302" t="str">
        <f t="shared" si="20"/>
        <v>Northeast Ohio Areawide Coordinating Agency_2013</v>
      </c>
      <c r="B1302" t="s">
        <v>401</v>
      </c>
      <c r="C1302" s="49" t="s">
        <v>99</v>
      </c>
      <c r="D1302">
        <v>2013</v>
      </c>
      <c r="E1302" s="45">
        <v>2024635.0513042728</v>
      </c>
      <c r="F1302" s="50">
        <v>915847.00248350273</v>
      </c>
      <c r="G1302" s="46">
        <v>2952.1895929511302</v>
      </c>
      <c r="H1302" s="46">
        <v>18898.902949714829</v>
      </c>
      <c r="I1302" s="47">
        <v>0.32234528091981263</v>
      </c>
      <c r="J1302" s="47">
        <v>2.0635436812553478</v>
      </c>
      <c r="K1302" s="48">
        <f>IF(I1302&lt;='CBSA Bike Groupings'!$B$2,'CBSA Bike Groupings'!$A$2,
IF(AND(I1302&lt;='CBSA Bike Groupings'!$B$3,I1302&gt;'CBSA Bike Groupings'!$B$2),'CBSA Bike Groupings'!$A$3,
IF(AND(I1302&lt;='CBSA Bike Groupings'!$B$4,I1302&gt;'CBSA Bike Groupings'!$B$3),'CBSA Bike Groupings'!$A$4,
IF(AND(I1302&lt;='CBSA Bike Groupings'!$B$5,I1302&gt;'CBSA Bike Groupings'!$B$4),'CBSA Bike Groupings'!$A$5,
IF(I1302&gt;'CBSA Bike Groupings'!$B$5,'CBSA Bike Groupings'!$A$6,"")))))</f>
        <v>2</v>
      </c>
      <c r="L1302" s="48">
        <f>IF(J1302&lt;='CBSA Walk Groupings'!$B$2,'CBSA Walk Groupings'!$A$2,
IF(AND(J1302&lt;='CBSA Walk Groupings'!$B$3,J1302&gt;'CBSA Walk Groupings'!$B$2),'CBSA Walk Groupings'!$A$3,
IF(AND(J1302&lt;='CBSA Walk Groupings'!$B$4,J1302&gt;'CBSA Walk Groupings'!$B$3),'CBSA Walk Groupings'!$A$4,
IF(AND(J1302&lt;='CBSA Walk Groupings'!$B$5,J1302&gt;'CBSA Walk Groupings'!$B$4),'CBSA Walk Groupings'!$A$5,
IF(J1302&gt;'CBSA Walk Groupings'!$B$5,'CBSA Walk Groupings'!$A$6,"")))))</f>
        <v>3</v>
      </c>
      <c r="M1302" s="72">
        <v>1</v>
      </c>
      <c r="N1302" s="72">
        <v>12</v>
      </c>
    </row>
    <row r="1303" spans="1:14" x14ac:dyDescent="0.25">
      <c r="A1303" t="str">
        <f t="shared" si="20"/>
        <v>Northeast Ohio Areawide Coordinating Agency_2014</v>
      </c>
      <c r="B1303" t="s">
        <v>401</v>
      </c>
      <c r="C1303" s="49" t="s">
        <v>99</v>
      </c>
      <c r="D1303">
        <v>2014</v>
      </c>
      <c r="E1303" s="45">
        <v>2021609.7208415198</v>
      </c>
      <c r="F1303" s="50">
        <v>921969.06694762083</v>
      </c>
      <c r="G1303" s="46">
        <v>3304.8417584227091</v>
      </c>
      <c r="H1303" s="46">
        <v>19960.195446211143</v>
      </c>
      <c r="I1303" s="47">
        <v>0.35845473312506099</v>
      </c>
      <c r="J1303" s="47">
        <v>2.1649528342955922</v>
      </c>
      <c r="K1303" s="48">
        <f>IF(I1303&lt;='CBSA Bike Groupings'!$B$2,'CBSA Bike Groupings'!$A$2,
IF(AND(I1303&lt;='CBSA Bike Groupings'!$B$3,I1303&gt;'CBSA Bike Groupings'!$B$2),'CBSA Bike Groupings'!$A$3,
IF(AND(I1303&lt;='CBSA Bike Groupings'!$B$4,I1303&gt;'CBSA Bike Groupings'!$B$3),'CBSA Bike Groupings'!$A$4,
IF(AND(I1303&lt;='CBSA Bike Groupings'!$B$5,I1303&gt;'CBSA Bike Groupings'!$B$4),'CBSA Bike Groupings'!$A$5,
IF(I1303&gt;'CBSA Bike Groupings'!$B$5,'CBSA Bike Groupings'!$A$6,"")))))</f>
        <v>3</v>
      </c>
      <c r="L1303" s="48">
        <f>IF(J1303&lt;='CBSA Walk Groupings'!$B$2,'CBSA Walk Groupings'!$A$2,
IF(AND(J1303&lt;='CBSA Walk Groupings'!$B$3,J1303&gt;'CBSA Walk Groupings'!$B$2),'CBSA Walk Groupings'!$A$3,
IF(AND(J1303&lt;='CBSA Walk Groupings'!$B$4,J1303&gt;'CBSA Walk Groupings'!$B$3),'CBSA Walk Groupings'!$A$4,
IF(AND(J1303&lt;='CBSA Walk Groupings'!$B$5,J1303&gt;'CBSA Walk Groupings'!$B$4),'CBSA Walk Groupings'!$A$5,
IF(J1303&gt;'CBSA Walk Groupings'!$B$5,'CBSA Walk Groupings'!$A$6,"")))))</f>
        <v>3</v>
      </c>
      <c r="M1303" s="72">
        <v>0</v>
      </c>
      <c r="N1303" s="72">
        <v>8</v>
      </c>
    </row>
    <row r="1304" spans="1:14" x14ac:dyDescent="0.25">
      <c r="A1304" t="str">
        <f t="shared" si="20"/>
        <v>Northeast Ohio Areawide Coordinating Agency_2015</v>
      </c>
      <c r="B1304" t="s">
        <v>401</v>
      </c>
      <c r="C1304" s="49" t="s">
        <v>99</v>
      </c>
      <c r="D1304">
        <v>2015</v>
      </c>
      <c r="E1304" s="45">
        <v>2018789.0608027438</v>
      </c>
      <c r="F1304" s="50">
        <v>927978.71653660003</v>
      </c>
      <c r="G1304" s="46">
        <v>3024.5109744083397</v>
      </c>
      <c r="H1304" s="46">
        <v>20924.239260414066</v>
      </c>
      <c r="I1304" s="47">
        <v>0.32592460586773075</v>
      </c>
      <c r="J1304" s="47">
        <v>2.2548188754271719</v>
      </c>
      <c r="K1304" s="48">
        <f>IF(I1304&lt;='CBSA Bike Groupings'!$B$2,'CBSA Bike Groupings'!$A$2,
IF(AND(I1304&lt;='CBSA Bike Groupings'!$B$3,I1304&gt;'CBSA Bike Groupings'!$B$2),'CBSA Bike Groupings'!$A$3,
IF(AND(I1304&lt;='CBSA Bike Groupings'!$B$4,I1304&gt;'CBSA Bike Groupings'!$B$3),'CBSA Bike Groupings'!$A$4,
IF(AND(I1304&lt;='CBSA Bike Groupings'!$B$5,I1304&gt;'CBSA Bike Groupings'!$B$4),'CBSA Bike Groupings'!$A$5,
IF(I1304&gt;'CBSA Bike Groupings'!$B$5,'CBSA Bike Groupings'!$A$6,"")))))</f>
        <v>2</v>
      </c>
      <c r="L1304" s="48">
        <f>IF(J1304&lt;='CBSA Walk Groupings'!$B$2,'CBSA Walk Groupings'!$A$2,
IF(AND(J1304&lt;='CBSA Walk Groupings'!$B$3,J1304&gt;'CBSA Walk Groupings'!$B$2),'CBSA Walk Groupings'!$A$3,
IF(AND(J1304&lt;='CBSA Walk Groupings'!$B$4,J1304&gt;'CBSA Walk Groupings'!$B$3),'CBSA Walk Groupings'!$A$4,
IF(AND(J1304&lt;='CBSA Walk Groupings'!$B$5,J1304&gt;'CBSA Walk Groupings'!$B$4),'CBSA Walk Groupings'!$A$5,
IF(J1304&gt;'CBSA Walk Groupings'!$B$5,'CBSA Walk Groupings'!$A$6,"")))))</f>
        <v>3</v>
      </c>
      <c r="M1304" s="72">
        <v>4</v>
      </c>
      <c r="N1304" s="72">
        <v>17</v>
      </c>
    </row>
    <row r="1305" spans="1:14" x14ac:dyDescent="0.25">
      <c r="A1305" t="str">
        <f t="shared" si="20"/>
        <v>Northeast Ohio Areawide Coordinating Agency_2016</v>
      </c>
      <c r="B1305" t="s">
        <v>401</v>
      </c>
      <c r="C1305" s="49" t="s">
        <v>99</v>
      </c>
      <c r="D1305">
        <v>2016</v>
      </c>
      <c r="E1305" s="45">
        <v>2016030.8574308909</v>
      </c>
      <c r="F1305" s="50">
        <v>935277.78133000538</v>
      </c>
      <c r="G1305" s="46">
        <v>2908.4592494506887</v>
      </c>
      <c r="H1305" s="46">
        <v>21516.746578369202</v>
      </c>
      <c r="I1305" s="47">
        <v>0.31097277274295282</v>
      </c>
      <c r="J1305" s="47">
        <v>2.3005728359943993</v>
      </c>
      <c r="K1305" s="48">
        <f>IF(I1305&lt;='CBSA Bike Groupings'!$B$2,'CBSA Bike Groupings'!$A$2,
IF(AND(I1305&lt;='CBSA Bike Groupings'!$B$3,I1305&gt;'CBSA Bike Groupings'!$B$2),'CBSA Bike Groupings'!$A$3,
IF(AND(I1305&lt;='CBSA Bike Groupings'!$B$4,I1305&gt;'CBSA Bike Groupings'!$B$3),'CBSA Bike Groupings'!$A$4,
IF(AND(I1305&lt;='CBSA Bike Groupings'!$B$5,I1305&gt;'CBSA Bike Groupings'!$B$4),'CBSA Bike Groupings'!$A$5,
IF(I1305&gt;'CBSA Bike Groupings'!$B$5,'CBSA Bike Groupings'!$A$6,"")))))</f>
        <v>2</v>
      </c>
      <c r="L1305" s="48">
        <f>IF(J1305&lt;='CBSA Walk Groupings'!$B$2,'CBSA Walk Groupings'!$A$2,
IF(AND(J1305&lt;='CBSA Walk Groupings'!$B$3,J1305&gt;'CBSA Walk Groupings'!$B$2),'CBSA Walk Groupings'!$A$3,
IF(AND(J1305&lt;='CBSA Walk Groupings'!$B$4,J1305&gt;'CBSA Walk Groupings'!$B$3),'CBSA Walk Groupings'!$A$4,
IF(AND(J1305&lt;='CBSA Walk Groupings'!$B$5,J1305&gt;'CBSA Walk Groupings'!$B$4),'CBSA Walk Groupings'!$A$5,
IF(J1305&gt;'CBSA Walk Groupings'!$B$5,'CBSA Walk Groupings'!$A$6,"")))))</f>
        <v>3</v>
      </c>
      <c r="M1305" s="72">
        <v>1</v>
      </c>
      <c r="N1305" s="72">
        <v>25</v>
      </c>
    </row>
    <row r="1306" spans="1:14" x14ac:dyDescent="0.25">
      <c r="A1306" t="str">
        <f t="shared" si="20"/>
        <v>Northeast Ohio Areawide Coordinating Agency_2017</v>
      </c>
      <c r="B1306" t="s">
        <v>401</v>
      </c>
      <c r="C1306" s="49" t="s">
        <v>99</v>
      </c>
      <c r="D1306">
        <v>2017</v>
      </c>
      <c r="E1306" s="45">
        <v>2016489</v>
      </c>
      <c r="F1306" s="50">
        <v>944425</v>
      </c>
      <c r="G1306" s="46">
        <v>2990</v>
      </c>
      <c r="H1306" s="46">
        <v>21221</v>
      </c>
      <c r="I1306" s="47">
        <f>(G1306/$F1306)*100</f>
        <v>0.31659475342139398</v>
      </c>
      <c r="J1306" s="47">
        <f>(H1306/$F1306)*100</f>
        <v>2.2469756730285626</v>
      </c>
      <c r="K1306" s="48">
        <f>IF(I1306&lt;='CBSA Bike Groupings'!$B$2,'CBSA Bike Groupings'!$A$2,
IF(AND(I1306&lt;='CBSA Bike Groupings'!$B$3,I1306&gt;'CBSA Bike Groupings'!$B$2),'CBSA Bike Groupings'!$A$3,
IF(AND(I1306&lt;='CBSA Bike Groupings'!$B$4,I1306&gt;'CBSA Bike Groupings'!$B$3),'CBSA Bike Groupings'!$A$4,
IF(AND(I1306&lt;='CBSA Bike Groupings'!$B$5,I1306&gt;'CBSA Bike Groupings'!$B$4),'CBSA Bike Groupings'!$A$5,
IF(I1306&gt;'CBSA Bike Groupings'!$B$5,'CBSA Bike Groupings'!$A$6,"")))))</f>
        <v>2</v>
      </c>
      <c r="L1306" s="48">
        <f>IF(J1306&lt;='CBSA Walk Groupings'!$B$2,'CBSA Walk Groupings'!$A$2,
IF(AND(J1306&lt;='CBSA Walk Groupings'!$B$3,J1306&gt;'CBSA Walk Groupings'!$B$2),'CBSA Walk Groupings'!$A$3,
IF(AND(J1306&lt;='CBSA Walk Groupings'!$B$4,J1306&gt;'CBSA Walk Groupings'!$B$3),'CBSA Walk Groupings'!$A$4,
IF(AND(J1306&lt;='CBSA Walk Groupings'!$B$5,J1306&gt;'CBSA Walk Groupings'!$B$4),'CBSA Walk Groupings'!$A$5,
IF(J1306&gt;'CBSA Walk Groupings'!$B$5,'CBSA Walk Groupings'!$A$6,"")))))</f>
        <v>3</v>
      </c>
      <c r="M1306" s="72">
        <v>2</v>
      </c>
      <c r="N1306" s="72">
        <v>25</v>
      </c>
    </row>
    <row r="1307" spans="1:14" x14ac:dyDescent="0.25">
      <c r="A1307" t="str">
        <f t="shared" si="20"/>
        <v>Northeastern Indiana Regional Coordinating Council_2013</v>
      </c>
      <c r="B1307" t="s">
        <v>402</v>
      </c>
      <c r="C1307" s="49" t="s">
        <v>117</v>
      </c>
      <c r="D1307">
        <v>2013</v>
      </c>
      <c r="E1307" s="45">
        <v>331783.44175805023</v>
      </c>
      <c r="F1307" s="50">
        <v>149459.7038823363</v>
      </c>
      <c r="G1307" s="46">
        <v>476.89291214860265</v>
      </c>
      <c r="H1307" s="46">
        <v>1888.3153756140432</v>
      </c>
      <c r="I1307" s="47">
        <v>0.31907791850306455</v>
      </c>
      <c r="J1307" s="47">
        <v>1.2634277511352754</v>
      </c>
      <c r="K1307" s="48">
        <f>IF(I1307&lt;='CBSA Bike Groupings'!$B$2,'CBSA Bike Groupings'!$A$2,
IF(AND(I1307&lt;='CBSA Bike Groupings'!$B$3,I1307&gt;'CBSA Bike Groupings'!$B$2),'CBSA Bike Groupings'!$A$3,
IF(AND(I1307&lt;='CBSA Bike Groupings'!$B$4,I1307&gt;'CBSA Bike Groupings'!$B$3),'CBSA Bike Groupings'!$A$4,
IF(AND(I1307&lt;='CBSA Bike Groupings'!$B$5,I1307&gt;'CBSA Bike Groupings'!$B$4),'CBSA Bike Groupings'!$A$5,
IF(I1307&gt;'CBSA Bike Groupings'!$B$5,'CBSA Bike Groupings'!$A$6,"")))))</f>
        <v>2</v>
      </c>
      <c r="L1307" s="48">
        <f>IF(J1307&lt;='CBSA Walk Groupings'!$B$2,'CBSA Walk Groupings'!$A$2,
IF(AND(J1307&lt;='CBSA Walk Groupings'!$B$3,J1307&gt;'CBSA Walk Groupings'!$B$2),'CBSA Walk Groupings'!$A$3,
IF(AND(J1307&lt;='CBSA Walk Groupings'!$B$4,J1307&gt;'CBSA Walk Groupings'!$B$3),'CBSA Walk Groupings'!$A$4,
IF(AND(J1307&lt;='CBSA Walk Groupings'!$B$5,J1307&gt;'CBSA Walk Groupings'!$B$4),'CBSA Walk Groupings'!$A$5,
IF(J1307&gt;'CBSA Walk Groupings'!$B$5,'CBSA Walk Groupings'!$A$6,"")))))</f>
        <v>1</v>
      </c>
      <c r="M1307" s="72">
        <v>0</v>
      </c>
      <c r="N1307" s="72">
        <v>6</v>
      </c>
    </row>
    <row r="1308" spans="1:14" x14ac:dyDescent="0.25">
      <c r="A1308" t="str">
        <f t="shared" si="20"/>
        <v>Northeastern Indiana Regional Coordinating Council_2014</v>
      </c>
      <c r="B1308" t="s">
        <v>402</v>
      </c>
      <c r="C1308" s="49" t="s">
        <v>117</v>
      </c>
      <c r="D1308">
        <v>2014</v>
      </c>
      <c r="E1308" s="45">
        <v>334130.94793266564</v>
      </c>
      <c r="F1308" s="50">
        <v>151498.12647475195</v>
      </c>
      <c r="G1308" s="46">
        <v>478.69954946087381</v>
      </c>
      <c r="H1308" s="46">
        <v>1773.3909370785548</v>
      </c>
      <c r="I1308" s="47">
        <v>0.31597720750734953</v>
      </c>
      <c r="J1308" s="47">
        <v>1.1705695498314304</v>
      </c>
      <c r="K1308" s="48">
        <f>IF(I1308&lt;='CBSA Bike Groupings'!$B$2,'CBSA Bike Groupings'!$A$2,
IF(AND(I1308&lt;='CBSA Bike Groupings'!$B$3,I1308&gt;'CBSA Bike Groupings'!$B$2),'CBSA Bike Groupings'!$A$3,
IF(AND(I1308&lt;='CBSA Bike Groupings'!$B$4,I1308&gt;'CBSA Bike Groupings'!$B$3),'CBSA Bike Groupings'!$A$4,
IF(AND(I1308&lt;='CBSA Bike Groupings'!$B$5,I1308&gt;'CBSA Bike Groupings'!$B$4),'CBSA Bike Groupings'!$A$5,
IF(I1308&gt;'CBSA Bike Groupings'!$B$5,'CBSA Bike Groupings'!$A$6,"")))))</f>
        <v>2</v>
      </c>
      <c r="L1308" s="48">
        <f>IF(J1308&lt;='CBSA Walk Groupings'!$B$2,'CBSA Walk Groupings'!$A$2,
IF(AND(J1308&lt;='CBSA Walk Groupings'!$B$3,J1308&gt;'CBSA Walk Groupings'!$B$2),'CBSA Walk Groupings'!$A$3,
IF(AND(J1308&lt;='CBSA Walk Groupings'!$B$4,J1308&gt;'CBSA Walk Groupings'!$B$3),'CBSA Walk Groupings'!$A$4,
IF(AND(J1308&lt;='CBSA Walk Groupings'!$B$5,J1308&gt;'CBSA Walk Groupings'!$B$4),'CBSA Walk Groupings'!$A$5,
IF(J1308&gt;'CBSA Walk Groupings'!$B$5,'CBSA Walk Groupings'!$A$6,"")))))</f>
        <v>1</v>
      </c>
      <c r="M1308" s="72">
        <v>0</v>
      </c>
      <c r="N1308" s="72">
        <v>7</v>
      </c>
    </row>
    <row r="1309" spans="1:14" x14ac:dyDescent="0.25">
      <c r="A1309" t="str">
        <f t="shared" si="20"/>
        <v>Northeastern Indiana Regional Coordinating Council_2015</v>
      </c>
      <c r="B1309" t="s">
        <v>402</v>
      </c>
      <c r="C1309" s="49" t="s">
        <v>117</v>
      </c>
      <c r="D1309">
        <v>2015</v>
      </c>
      <c r="E1309" s="45">
        <v>336228.41164007335</v>
      </c>
      <c r="F1309" s="50">
        <v>154390.70229683182</v>
      </c>
      <c r="G1309" s="46">
        <v>478.97736262351401</v>
      </c>
      <c r="H1309" s="46">
        <v>1894.9482361190737</v>
      </c>
      <c r="I1309" s="47">
        <v>0.31023718105940817</v>
      </c>
      <c r="J1309" s="47">
        <v>1.2273719906240488</v>
      </c>
      <c r="K1309" s="48">
        <f>IF(I1309&lt;='CBSA Bike Groupings'!$B$2,'CBSA Bike Groupings'!$A$2,
IF(AND(I1309&lt;='CBSA Bike Groupings'!$B$3,I1309&gt;'CBSA Bike Groupings'!$B$2),'CBSA Bike Groupings'!$A$3,
IF(AND(I1309&lt;='CBSA Bike Groupings'!$B$4,I1309&gt;'CBSA Bike Groupings'!$B$3),'CBSA Bike Groupings'!$A$4,
IF(AND(I1309&lt;='CBSA Bike Groupings'!$B$5,I1309&gt;'CBSA Bike Groupings'!$B$4),'CBSA Bike Groupings'!$A$5,
IF(I1309&gt;'CBSA Bike Groupings'!$B$5,'CBSA Bike Groupings'!$A$6,"")))))</f>
        <v>2</v>
      </c>
      <c r="L1309" s="48">
        <f>IF(J1309&lt;='CBSA Walk Groupings'!$B$2,'CBSA Walk Groupings'!$A$2,
IF(AND(J1309&lt;='CBSA Walk Groupings'!$B$3,J1309&gt;'CBSA Walk Groupings'!$B$2),'CBSA Walk Groupings'!$A$3,
IF(AND(J1309&lt;='CBSA Walk Groupings'!$B$4,J1309&gt;'CBSA Walk Groupings'!$B$3),'CBSA Walk Groupings'!$A$4,
IF(AND(J1309&lt;='CBSA Walk Groupings'!$B$5,J1309&gt;'CBSA Walk Groupings'!$B$4),'CBSA Walk Groupings'!$A$5,
IF(J1309&gt;'CBSA Walk Groupings'!$B$5,'CBSA Walk Groupings'!$A$6,"")))))</f>
        <v>1</v>
      </c>
      <c r="M1309" s="72">
        <v>0</v>
      </c>
      <c r="N1309" s="72">
        <v>2</v>
      </c>
    </row>
    <row r="1310" spans="1:14" x14ac:dyDescent="0.25">
      <c r="A1310" t="str">
        <f t="shared" si="20"/>
        <v>Northeastern Indiana Regional Coordinating Council_2016</v>
      </c>
      <c r="B1310" t="s">
        <v>402</v>
      </c>
      <c r="C1310" s="49" t="s">
        <v>117</v>
      </c>
      <c r="D1310">
        <v>2016</v>
      </c>
      <c r="E1310" s="45">
        <v>338850.08981018531</v>
      </c>
      <c r="F1310" s="50">
        <v>157681.3824816244</v>
      </c>
      <c r="G1310" s="46">
        <v>408.09129650294324</v>
      </c>
      <c r="H1310" s="46">
        <v>1832.5107488881677</v>
      </c>
      <c r="I1310" s="47">
        <v>0.25880753331833622</v>
      </c>
      <c r="J1310" s="47">
        <v>1.1621605036991107</v>
      </c>
      <c r="K1310" s="48">
        <f>IF(I1310&lt;='CBSA Bike Groupings'!$B$2,'CBSA Bike Groupings'!$A$2,
IF(AND(I1310&lt;='CBSA Bike Groupings'!$B$3,I1310&gt;'CBSA Bike Groupings'!$B$2),'CBSA Bike Groupings'!$A$3,
IF(AND(I1310&lt;='CBSA Bike Groupings'!$B$4,I1310&gt;'CBSA Bike Groupings'!$B$3),'CBSA Bike Groupings'!$A$4,
IF(AND(I1310&lt;='CBSA Bike Groupings'!$B$5,I1310&gt;'CBSA Bike Groupings'!$B$4),'CBSA Bike Groupings'!$A$5,
IF(I1310&gt;'CBSA Bike Groupings'!$B$5,'CBSA Bike Groupings'!$A$6,"")))))</f>
        <v>2</v>
      </c>
      <c r="L1310" s="48">
        <f>IF(J1310&lt;='CBSA Walk Groupings'!$B$2,'CBSA Walk Groupings'!$A$2,
IF(AND(J1310&lt;='CBSA Walk Groupings'!$B$3,J1310&gt;'CBSA Walk Groupings'!$B$2),'CBSA Walk Groupings'!$A$3,
IF(AND(J1310&lt;='CBSA Walk Groupings'!$B$4,J1310&gt;'CBSA Walk Groupings'!$B$3),'CBSA Walk Groupings'!$A$4,
IF(AND(J1310&lt;='CBSA Walk Groupings'!$B$5,J1310&gt;'CBSA Walk Groupings'!$B$4),'CBSA Walk Groupings'!$A$5,
IF(J1310&gt;'CBSA Walk Groupings'!$B$5,'CBSA Walk Groupings'!$A$6,"")))))</f>
        <v>1</v>
      </c>
      <c r="M1310" s="72">
        <v>0</v>
      </c>
      <c r="N1310" s="72">
        <v>3</v>
      </c>
    </row>
    <row r="1311" spans="1:14" x14ac:dyDescent="0.25">
      <c r="A1311" t="str">
        <f t="shared" si="20"/>
        <v>Northeastern Indiana Regional Coordinating Council_2017</v>
      </c>
      <c r="B1311" t="s">
        <v>402</v>
      </c>
      <c r="C1311" s="49" t="s">
        <v>117</v>
      </c>
      <c r="D1311">
        <v>2017</v>
      </c>
      <c r="E1311" s="45">
        <v>340821</v>
      </c>
      <c r="F1311" s="50">
        <v>160352</v>
      </c>
      <c r="G1311" s="46">
        <v>412</v>
      </c>
      <c r="H1311" s="46">
        <v>1745</v>
      </c>
      <c r="I1311" s="47">
        <f>(G1311/$F1311)*100</f>
        <v>0.25693474356415885</v>
      </c>
      <c r="J1311" s="47">
        <f>(H1311/$F1311)*100</f>
        <v>1.0882308920375174</v>
      </c>
      <c r="K1311" s="48">
        <f>IF(I1311&lt;='CBSA Bike Groupings'!$B$2,'CBSA Bike Groupings'!$A$2,
IF(AND(I1311&lt;='CBSA Bike Groupings'!$B$3,I1311&gt;'CBSA Bike Groupings'!$B$2),'CBSA Bike Groupings'!$A$3,
IF(AND(I1311&lt;='CBSA Bike Groupings'!$B$4,I1311&gt;'CBSA Bike Groupings'!$B$3),'CBSA Bike Groupings'!$A$4,
IF(AND(I1311&lt;='CBSA Bike Groupings'!$B$5,I1311&gt;'CBSA Bike Groupings'!$B$4),'CBSA Bike Groupings'!$A$5,
IF(I1311&gt;'CBSA Bike Groupings'!$B$5,'CBSA Bike Groupings'!$A$6,"")))))</f>
        <v>2</v>
      </c>
      <c r="L1311" s="48">
        <f>IF(J1311&lt;='CBSA Walk Groupings'!$B$2,'CBSA Walk Groupings'!$A$2,
IF(AND(J1311&lt;='CBSA Walk Groupings'!$B$3,J1311&gt;'CBSA Walk Groupings'!$B$2),'CBSA Walk Groupings'!$A$3,
IF(AND(J1311&lt;='CBSA Walk Groupings'!$B$4,J1311&gt;'CBSA Walk Groupings'!$B$3),'CBSA Walk Groupings'!$A$4,
IF(AND(J1311&lt;='CBSA Walk Groupings'!$B$5,J1311&gt;'CBSA Walk Groupings'!$B$4),'CBSA Walk Groupings'!$A$5,
IF(J1311&gt;'CBSA Walk Groupings'!$B$5,'CBSA Walk Groupings'!$A$6,"")))))</f>
        <v>1</v>
      </c>
      <c r="M1311" s="72">
        <v>0</v>
      </c>
      <c r="N1311" s="72">
        <v>4</v>
      </c>
    </row>
    <row r="1312" spans="1:14" x14ac:dyDescent="0.25">
      <c r="A1312" t="str">
        <f t="shared" si="20"/>
        <v>Northeastern Pennsylvania Planning Alliance MPO_2013</v>
      </c>
      <c r="B1312" t="s">
        <v>403</v>
      </c>
      <c r="C1312" s="49" t="s">
        <v>95</v>
      </c>
      <c r="D1312">
        <v>2013</v>
      </c>
      <c r="E1312" s="45">
        <v>438824.20879753068</v>
      </c>
      <c r="F1312" s="50">
        <v>187352.43559102592</v>
      </c>
      <c r="G1312" s="46">
        <v>150.00137903112753</v>
      </c>
      <c r="H1312" s="46">
        <v>5836.2718905509782</v>
      </c>
      <c r="I1312" s="47">
        <v>8.006374646688208E-2</v>
      </c>
      <c r="J1312" s="47">
        <v>3.1151299806376964</v>
      </c>
      <c r="K1312" s="48">
        <f>IF(I1312&lt;='CBSA Bike Groupings'!$B$2,'CBSA Bike Groupings'!$A$2,
IF(AND(I1312&lt;='CBSA Bike Groupings'!$B$3,I1312&gt;'CBSA Bike Groupings'!$B$2),'CBSA Bike Groupings'!$A$3,
IF(AND(I1312&lt;='CBSA Bike Groupings'!$B$4,I1312&gt;'CBSA Bike Groupings'!$B$3),'CBSA Bike Groupings'!$A$4,
IF(AND(I1312&lt;='CBSA Bike Groupings'!$B$5,I1312&gt;'CBSA Bike Groupings'!$B$4),'CBSA Bike Groupings'!$A$5,
IF(I1312&gt;'CBSA Bike Groupings'!$B$5,'CBSA Bike Groupings'!$A$6,"")))))</f>
        <v>1</v>
      </c>
      <c r="L1312" s="48">
        <f>IF(J1312&lt;='CBSA Walk Groupings'!$B$2,'CBSA Walk Groupings'!$A$2,
IF(AND(J1312&lt;='CBSA Walk Groupings'!$B$3,J1312&gt;'CBSA Walk Groupings'!$B$2),'CBSA Walk Groupings'!$A$3,
IF(AND(J1312&lt;='CBSA Walk Groupings'!$B$4,J1312&gt;'CBSA Walk Groupings'!$B$3),'CBSA Walk Groupings'!$A$4,
IF(AND(J1312&lt;='CBSA Walk Groupings'!$B$5,J1312&gt;'CBSA Walk Groupings'!$B$4),'CBSA Walk Groupings'!$A$5,
IF(J1312&gt;'CBSA Walk Groupings'!$B$5,'CBSA Walk Groupings'!$A$6,"")))))</f>
        <v>4</v>
      </c>
      <c r="M1312" s="72">
        <v>0</v>
      </c>
      <c r="N1312" s="72">
        <v>3</v>
      </c>
    </row>
    <row r="1313" spans="1:14" x14ac:dyDescent="0.25">
      <c r="A1313" t="str">
        <f t="shared" si="20"/>
        <v>Northeastern Pennsylvania Planning Alliance MPO_2014</v>
      </c>
      <c r="B1313" t="s">
        <v>403</v>
      </c>
      <c r="C1313" s="49" t="s">
        <v>95</v>
      </c>
      <c r="D1313">
        <v>2014</v>
      </c>
      <c r="E1313" s="45">
        <v>437166.26801109937</v>
      </c>
      <c r="F1313" s="50">
        <v>186786.37269220274</v>
      </c>
      <c r="G1313" s="46">
        <v>146.95802043708753</v>
      </c>
      <c r="H1313" s="46">
        <v>5671.8294358631492</v>
      </c>
      <c r="I1313" s="47">
        <v>7.8677056746132831E-2</v>
      </c>
      <c r="J1313" s="47">
        <v>3.036532780263105</v>
      </c>
      <c r="K1313" s="48">
        <f>IF(I1313&lt;='CBSA Bike Groupings'!$B$2,'CBSA Bike Groupings'!$A$2,
IF(AND(I1313&lt;='CBSA Bike Groupings'!$B$3,I1313&gt;'CBSA Bike Groupings'!$B$2),'CBSA Bike Groupings'!$A$3,
IF(AND(I1313&lt;='CBSA Bike Groupings'!$B$4,I1313&gt;'CBSA Bike Groupings'!$B$3),'CBSA Bike Groupings'!$A$4,
IF(AND(I1313&lt;='CBSA Bike Groupings'!$B$5,I1313&gt;'CBSA Bike Groupings'!$B$4),'CBSA Bike Groupings'!$A$5,
IF(I1313&gt;'CBSA Bike Groupings'!$B$5,'CBSA Bike Groupings'!$A$6,"")))))</f>
        <v>1</v>
      </c>
      <c r="L1313" s="48">
        <f>IF(J1313&lt;='CBSA Walk Groupings'!$B$2,'CBSA Walk Groupings'!$A$2,
IF(AND(J1313&lt;='CBSA Walk Groupings'!$B$3,J1313&gt;'CBSA Walk Groupings'!$B$2),'CBSA Walk Groupings'!$A$3,
IF(AND(J1313&lt;='CBSA Walk Groupings'!$B$4,J1313&gt;'CBSA Walk Groupings'!$B$3),'CBSA Walk Groupings'!$A$4,
IF(AND(J1313&lt;='CBSA Walk Groupings'!$B$5,J1313&gt;'CBSA Walk Groupings'!$B$4),'CBSA Walk Groupings'!$A$5,
IF(J1313&gt;'CBSA Walk Groupings'!$B$5,'CBSA Walk Groupings'!$A$6,"")))))</f>
        <v>4</v>
      </c>
      <c r="M1313" s="72">
        <v>0</v>
      </c>
      <c r="N1313" s="72">
        <v>7</v>
      </c>
    </row>
    <row r="1314" spans="1:14" x14ac:dyDescent="0.25">
      <c r="A1314" t="str">
        <f t="shared" si="20"/>
        <v>Northeastern Pennsylvania Planning Alliance MPO_2015</v>
      </c>
      <c r="B1314" t="s">
        <v>403</v>
      </c>
      <c r="C1314" s="49" t="s">
        <v>95</v>
      </c>
      <c r="D1314">
        <v>2015</v>
      </c>
      <c r="E1314" s="45">
        <v>435427.15887492383</v>
      </c>
      <c r="F1314" s="50">
        <v>188478.58306394151</v>
      </c>
      <c r="G1314" s="46">
        <v>138.97354179469605</v>
      </c>
      <c r="H1314" s="46">
        <v>5520.1256385432916</v>
      </c>
      <c r="I1314" s="47">
        <v>7.3734394399362163E-2</v>
      </c>
      <c r="J1314" s="47">
        <v>2.9287813760094878</v>
      </c>
      <c r="K1314" s="48">
        <f>IF(I1314&lt;='CBSA Bike Groupings'!$B$2,'CBSA Bike Groupings'!$A$2,
IF(AND(I1314&lt;='CBSA Bike Groupings'!$B$3,I1314&gt;'CBSA Bike Groupings'!$B$2),'CBSA Bike Groupings'!$A$3,
IF(AND(I1314&lt;='CBSA Bike Groupings'!$B$4,I1314&gt;'CBSA Bike Groupings'!$B$3),'CBSA Bike Groupings'!$A$4,
IF(AND(I1314&lt;='CBSA Bike Groupings'!$B$5,I1314&gt;'CBSA Bike Groupings'!$B$4),'CBSA Bike Groupings'!$A$5,
IF(I1314&gt;'CBSA Bike Groupings'!$B$5,'CBSA Bike Groupings'!$A$6,"")))))</f>
        <v>1</v>
      </c>
      <c r="L1314" s="48">
        <f>IF(J1314&lt;='CBSA Walk Groupings'!$B$2,'CBSA Walk Groupings'!$A$2,
IF(AND(J1314&lt;='CBSA Walk Groupings'!$B$3,J1314&gt;'CBSA Walk Groupings'!$B$2),'CBSA Walk Groupings'!$A$3,
IF(AND(J1314&lt;='CBSA Walk Groupings'!$B$4,J1314&gt;'CBSA Walk Groupings'!$B$3),'CBSA Walk Groupings'!$A$4,
IF(AND(J1314&lt;='CBSA Walk Groupings'!$B$5,J1314&gt;'CBSA Walk Groupings'!$B$4),'CBSA Walk Groupings'!$A$5,
IF(J1314&gt;'CBSA Walk Groupings'!$B$5,'CBSA Walk Groupings'!$A$6,"")))))</f>
        <v>4</v>
      </c>
      <c r="M1314" s="72">
        <v>1</v>
      </c>
      <c r="N1314" s="72">
        <v>7</v>
      </c>
    </row>
    <row r="1315" spans="1:14" x14ac:dyDescent="0.25">
      <c r="A1315" t="str">
        <f t="shared" si="20"/>
        <v>Northeastern Pennsylvania Planning Alliance MPO_2016</v>
      </c>
      <c r="B1315" t="s">
        <v>403</v>
      </c>
      <c r="C1315" s="49" t="s">
        <v>95</v>
      </c>
      <c r="D1315">
        <v>2016</v>
      </c>
      <c r="E1315" s="45">
        <v>433115.81097026181</v>
      </c>
      <c r="F1315" s="50">
        <v>189412.12144913588</v>
      </c>
      <c r="G1315" s="46">
        <v>154.78775267483815</v>
      </c>
      <c r="H1315" s="46">
        <v>4965.427720213359</v>
      </c>
      <c r="I1315" s="47">
        <v>8.1720088181581524E-2</v>
      </c>
      <c r="J1315" s="47">
        <v>2.6214941695517404</v>
      </c>
      <c r="K1315" s="48">
        <f>IF(I1315&lt;='CBSA Bike Groupings'!$B$2,'CBSA Bike Groupings'!$A$2,
IF(AND(I1315&lt;='CBSA Bike Groupings'!$B$3,I1315&gt;'CBSA Bike Groupings'!$B$2),'CBSA Bike Groupings'!$A$3,
IF(AND(I1315&lt;='CBSA Bike Groupings'!$B$4,I1315&gt;'CBSA Bike Groupings'!$B$3),'CBSA Bike Groupings'!$A$4,
IF(AND(I1315&lt;='CBSA Bike Groupings'!$B$5,I1315&gt;'CBSA Bike Groupings'!$B$4),'CBSA Bike Groupings'!$A$5,
IF(I1315&gt;'CBSA Bike Groupings'!$B$5,'CBSA Bike Groupings'!$A$6,"")))))</f>
        <v>1</v>
      </c>
      <c r="L1315" s="48">
        <f>IF(J1315&lt;='CBSA Walk Groupings'!$B$2,'CBSA Walk Groupings'!$A$2,
IF(AND(J1315&lt;='CBSA Walk Groupings'!$B$3,J1315&gt;'CBSA Walk Groupings'!$B$2),'CBSA Walk Groupings'!$A$3,
IF(AND(J1315&lt;='CBSA Walk Groupings'!$B$4,J1315&gt;'CBSA Walk Groupings'!$B$3),'CBSA Walk Groupings'!$A$4,
IF(AND(J1315&lt;='CBSA Walk Groupings'!$B$5,J1315&gt;'CBSA Walk Groupings'!$B$4),'CBSA Walk Groupings'!$A$5,
IF(J1315&gt;'CBSA Walk Groupings'!$B$5,'CBSA Walk Groupings'!$A$6,"")))))</f>
        <v>4</v>
      </c>
      <c r="M1315" s="72">
        <v>0</v>
      </c>
      <c r="N1315" s="72">
        <v>4</v>
      </c>
    </row>
    <row r="1316" spans="1:14" x14ac:dyDescent="0.25">
      <c r="A1316" t="str">
        <f t="shared" si="20"/>
        <v>Northeastern Pennsylvania Planning Alliance MPO_2017</v>
      </c>
      <c r="B1316" t="s">
        <v>403</v>
      </c>
      <c r="C1316" s="49" t="s">
        <v>95</v>
      </c>
      <c r="D1316">
        <v>2017</v>
      </c>
      <c r="E1316" s="45">
        <v>431212</v>
      </c>
      <c r="F1316" s="50">
        <v>191071</v>
      </c>
      <c r="G1316" s="46">
        <v>159</v>
      </c>
      <c r="H1316" s="46">
        <v>4631</v>
      </c>
      <c r="I1316" s="47">
        <f>(G1316/$F1316)*100</f>
        <v>8.3215139921809164E-2</v>
      </c>
      <c r="J1316" s="47">
        <f>(H1316/$F1316)*100</f>
        <v>2.4237063709301778</v>
      </c>
      <c r="K1316" s="48">
        <f>IF(I1316&lt;='CBSA Bike Groupings'!$B$2,'CBSA Bike Groupings'!$A$2,
IF(AND(I1316&lt;='CBSA Bike Groupings'!$B$3,I1316&gt;'CBSA Bike Groupings'!$B$2),'CBSA Bike Groupings'!$A$3,
IF(AND(I1316&lt;='CBSA Bike Groupings'!$B$4,I1316&gt;'CBSA Bike Groupings'!$B$3),'CBSA Bike Groupings'!$A$4,
IF(AND(I1316&lt;='CBSA Bike Groupings'!$B$5,I1316&gt;'CBSA Bike Groupings'!$B$4),'CBSA Bike Groupings'!$A$5,
IF(I1316&gt;'CBSA Bike Groupings'!$B$5,'CBSA Bike Groupings'!$A$6,"")))))</f>
        <v>1</v>
      </c>
      <c r="L1316" s="48">
        <f>IF(J1316&lt;='CBSA Walk Groupings'!$B$2,'CBSA Walk Groupings'!$A$2,
IF(AND(J1316&lt;='CBSA Walk Groupings'!$B$3,J1316&gt;'CBSA Walk Groupings'!$B$2),'CBSA Walk Groupings'!$A$3,
IF(AND(J1316&lt;='CBSA Walk Groupings'!$B$4,J1316&gt;'CBSA Walk Groupings'!$B$3),'CBSA Walk Groupings'!$A$4,
IF(AND(J1316&lt;='CBSA Walk Groupings'!$B$5,J1316&gt;'CBSA Walk Groupings'!$B$4),'CBSA Walk Groupings'!$A$5,
IF(J1316&gt;'CBSA Walk Groupings'!$B$5,'CBSA Walk Groupings'!$A$6,"")))))</f>
        <v>4</v>
      </c>
      <c r="M1316" s="72">
        <v>2</v>
      </c>
      <c r="N1316" s="72">
        <v>7</v>
      </c>
    </row>
    <row r="1317" spans="1:14" x14ac:dyDescent="0.25">
      <c r="A1317" t="str">
        <f t="shared" si="20"/>
        <v>Northern Middlesex MPO_2013</v>
      </c>
      <c r="B1317" t="s">
        <v>404</v>
      </c>
      <c r="C1317" s="49" t="s">
        <v>141</v>
      </c>
      <c r="D1317">
        <v>2013</v>
      </c>
      <c r="E1317" s="45">
        <v>291118.02616812685</v>
      </c>
      <c r="F1317" s="50">
        <v>144484.79905180074</v>
      </c>
      <c r="G1317" s="46">
        <v>305.35812861115136</v>
      </c>
      <c r="H1317" s="46">
        <v>3129.2625583025169</v>
      </c>
      <c r="I1317" s="47">
        <v>0.21134273682428989</v>
      </c>
      <c r="J1317" s="47">
        <v>2.1658074612960583</v>
      </c>
      <c r="K1317" s="48">
        <f>IF(I1317&lt;='CBSA Bike Groupings'!$B$2,'CBSA Bike Groupings'!$A$2,
IF(AND(I1317&lt;='CBSA Bike Groupings'!$B$3,I1317&gt;'CBSA Bike Groupings'!$B$2),'CBSA Bike Groupings'!$A$3,
IF(AND(I1317&lt;='CBSA Bike Groupings'!$B$4,I1317&gt;'CBSA Bike Groupings'!$B$3),'CBSA Bike Groupings'!$A$4,
IF(AND(I1317&lt;='CBSA Bike Groupings'!$B$5,I1317&gt;'CBSA Bike Groupings'!$B$4),'CBSA Bike Groupings'!$A$5,
IF(I1317&gt;'CBSA Bike Groupings'!$B$5,'CBSA Bike Groupings'!$A$6,"")))))</f>
        <v>1</v>
      </c>
      <c r="L1317" s="48">
        <f>IF(J1317&lt;='CBSA Walk Groupings'!$B$2,'CBSA Walk Groupings'!$A$2,
IF(AND(J1317&lt;='CBSA Walk Groupings'!$B$3,J1317&gt;'CBSA Walk Groupings'!$B$2),'CBSA Walk Groupings'!$A$3,
IF(AND(J1317&lt;='CBSA Walk Groupings'!$B$4,J1317&gt;'CBSA Walk Groupings'!$B$3),'CBSA Walk Groupings'!$A$4,
IF(AND(J1317&lt;='CBSA Walk Groupings'!$B$5,J1317&gt;'CBSA Walk Groupings'!$B$4),'CBSA Walk Groupings'!$A$5,
IF(J1317&gt;'CBSA Walk Groupings'!$B$5,'CBSA Walk Groupings'!$A$6,"")))))</f>
        <v>3</v>
      </c>
      <c r="M1317" s="72">
        <v>0</v>
      </c>
      <c r="N1317" s="72">
        <v>4</v>
      </c>
    </row>
    <row r="1318" spans="1:14" x14ac:dyDescent="0.25">
      <c r="A1318" t="str">
        <f t="shared" si="20"/>
        <v>Northern Middlesex MPO_2014</v>
      </c>
      <c r="B1318" t="s">
        <v>404</v>
      </c>
      <c r="C1318" s="49" t="s">
        <v>141</v>
      </c>
      <c r="D1318">
        <v>2014</v>
      </c>
      <c r="E1318" s="45">
        <v>294394.15939207945</v>
      </c>
      <c r="F1318" s="50">
        <v>147941.49788896632</v>
      </c>
      <c r="G1318" s="46">
        <v>230.46884051580608</v>
      </c>
      <c r="H1318" s="46">
        <v>3181.224857107346</v>
      </c>
      <c r="I1318" s="47">
        <v>0.15578376845202591</v>
      </c>
      <c r="J1318" s="47">
        <v>2.1503262455101897</v>
      </c>
      <c r="K1318" s="48">
        <f>IF(I1318&lt;='CBSA Bike Groupings'!$B$2,'CBSA Bike Groupings'!$A$2,
IF(AND(I1318&lt;='CBSA Bike Groupings'!$B$3,I1318&gt;'CBSA Bike Groupings'!$B$2),'CBSA Bike Groupings'!$A$3,
IF(AND(I1318&lt;='CBSA Bike Groupings'!$B$4,I1318&gt;'CBSA Bike Groupings'!$B$3),'CBSA Bike Groupings'!$A$4,
IF(AND(I1318&lt;='CBSA Bike Groupings'!$B$5,I1318&gt;'CBSA Bike Groupings'!$B$4),'CBSA Bike Groupings'!$A$5,
IF(I1318&gt;'CBSA Bike Groupings'!$B$5,'CBSA Bike Groupings'!$A$6,"")))))</f>
        <v>1</v>
      </c>
      <c r="L1318" s="48">
        <f>IF(J1318&lt;='CBSA Walk Groupings'!$B$2,'CBSA Walk Groupings'!$A$2,
IF(AND(J1318&lt;='CBSA Walk Groupings'!$B$3,J1318&gt;'CBSA Walk Groupings'!$B$2),'CBSA Walk Groupings'!$A$3,
IF(AND(J1318&lt;='CBSA Walk Groupings'!$B$4,J1318&gt;'CBSA Walk Groupings'!$B$3),'CBSA Walk Groupings'!$A$4,
IF(AND(J1318&lt;='CBSA Walk Groupings'!$B$5,J1318&gt;'CBSA Walk Groupings'!$B$4),'CBSA Walk Groupings'!$A$5,
IF(J1318&gt;'CBSA Walk Groupings'!$B$5,'CBSA Walk Groupings'!$A$6,"")))))</f>
        <v>3</v>
      </c>
      <c r="M1318" s="72">
        <v>0</v>
      </c>
      <c r="N1318" s="72">
        <v>3</v>
      </c>
    </row>
    <row r="1319" spans="1:14" x14ac:dyDescent="0.25">
      <c r="A1319" t="str">
        <f t="shared" si="20"/>
        <v>Northern Middlesex MPO_2015</v>
      </c>
      <c r="B1319" t="s">
        <v>404</v>
      </c>
      <c r="C1319" s="49" t="s">
        <v>141</v>
      </c>
      <c r="D1319">
        <v>2015</v>
      </c>
      <c r="E1319" s="45">
        <v>297541.34224554722</v>
      </c>
      <c r="F1319" s="50">
        <v>149808.32142640869</v>
      </c>
      <c r="G1319" s="46">
        <v>283.58767091120194</v>
      </c>
      <c r="H1319" s="46">
        <v>3540.6362258606291</v>
      </c>
      <c r="I1319" s="47">
        <v>0.18930034607624288</v>
      </c>
      <c r="J1319" s="47">
        <v>2.3634442947816612</v>
      </c>
      <c r="K1319" s="48">
        <f>IF(I1319&lt;='CBSA Bike Groupings'!$B$2,'CBSA Bike Groupings'!$A$2,
IF(AND(I1319&lt;='CBSA Bike Groupings'!$B$3,I1319&gt;'CBSA Bike Groupings'!$B$2),'CBSA Bike Groupings'!$A$3,
IF(AND(I1319&lt;='CBSA Bike Groupings'!$B$4,I1319&gt;'CBSA Bike Groupings'!$B$3),'CBSA Bike Groupings'!$A$4,
IF(AND(I1319&lt;='CBSA Bike Groupings'!$B$5,I1319&gt;'CBSA Bike Groupings'!$B$4),'CBSA Bike Groupings'!$A$5,
IF(I1319&gt;'CBSA Bike Groupings'!$B$5,'CBSA Bike Groupings'!$A$6,"")))))</f>
        <v>1</v>
      </c>
      <c r="L1319" s="48">
        <f>IF(J1319&lt;='CBSA Walk Groupings'!$B$2,'CBSA Walk Groupings'!$A$2,
IF(AND(J1319&lt;='CBSA Walk Groupings'!$B$3,J1319&gt;'CBSA Walk Groupings'!$B$2),'CBSA Walk Groupings'!$A$3,
IF(AND(J1319&lt;='CBSA Walk Groupings'!$B$4,J1319&gt;'CBSA Walk Groupings'!$B$3),'CBSA Walk Groupings'!$A$4,
IF(AND(J1319&lt;='CBSA Walk Groupings'!$B$5,J1319&gt;'CBSA Walk Groupings'!$B$4),'CBSA Walk Groupings'!$A$5,
IF(J1319&gt;'CBSA Walk Groupings'!$B$5,'CBSA Walk Groupings'!$A$6,"")))))</f>
        <v>4</v>
      </c>
      <c r="M1319" s="72">
        <v>0</v>
      </c>
      <c r="N1319" s="72">
        <v>2</v>
      </c>
    </row>
    <row r="1320" spans="1:14" x14ac:dyDescent="0.25">
      <c r="A1320" t="str">
        <f t="shared" si="20"/>
        <v>Northern Middlesex MPO_2016</v>
      </c>
      <c r="B1320" t="s">
        <v>404</v>
      </c>
      <c r="C1320" s="49" t="s">
        <v>141</v>
      </c>
      <c r="D1320">
        <v>2016</v>
      </c>
      <c r="E1320" s="45">
        <v>299669.01569456724</v>
      </c>
      <c r="F1320" s="50">
        <v>152323.45379841703</v>
      </c>
      <c r="G1320" s="46">
        <v>321.3222238359192</v>
      </c>
      <c r="H1320" s="46">
        <v>3732.3701482472775</v>
      </c>
      <c r="I1320" s="47">
        <v>0.21094730707797174</v>
      </c>
      <c r="J1320" s="47">
        <v>2.4502924895509852</v>
      </c>
      <c r="K1320" s="48">
        <f>IF(I1320&lt;='CBSA Bike Groupings'!$B$2,'CBSA Bike Groupings'!$A$2,
IF(AND(I1320&lt;='CBSA Bike Groupings'!$B$3,I1320&gt;'CBSA Bike Groupings'!$B$2),'CBSA Bike Groupings'!$A$3,
IF(AND(I1320&lt;='CBSA Bike Groupings'!$B$4,I1320&gt;'CBSA Bike Groupings'!$B$3),'CBSA Bike Groupings'!$A$4,
IF(AND(I1320&lt;='CBSA Bike Groupings'!$B$5,I1320&gt;'CBSA Bike Groupings'!$B$4),'CBSA Bike Groupings'!$A$5,
IF(I1320&gt;'CBSA Bike Groupings'!$B$5,'CBSA Bike Groupings'!$A$6,"")))))</f>
        <v>1</v>
      </c>
      <c r="L1320" s="48">
        <f>IF(J1320&lt;='CBSA Walk Groupings'!$B$2,'CBSA Walk Groupings'!$A$2,
IF(AND(J1320&lt;='CBSA Walk Groupings'!$B$3,J1320&gt;'CBSA Walk Groupings'!$B$2),'CBSA Walk Groupings'!$A$3,
IF(AND(J1320&lt;='CBSA Walk Groupings'!$B$4,J1320&gt;'CBSA Walk Groupings'!$B$3),'CBSA Walk Groupings'!$A$4,
IF(AND(J1320&lt;='CBSA Walk Groupings'!$B$5,J1320&gt;'CBSA Walk Groupings'!$B$4),'CBSA Walk Groupings'!$A$5,
IF(J1320&gt;'CBSA Walk Groupings'!$B$5,'CBSA Walk Groupings'!$A$6,"")))))</f>
        <v>4</v>
      </c>
      <c r="M1320" s="72">
        <v>0</v>
      </c>
      <c r="N1320" s="72">
        <v>3</v>
      </c>
    </row>
    <row r="1321" spans="1:14" x14ac:dyDescent="0.25">
      <c r="A1321" t="str">
        <f t="shared" si="20"/>
        <v>Northern Middlesex MPO_2017</v>
      </c>
      <c r="B1321" t="s">
        <v>404</v>
      </c>
      <c r="C1321" s="49" t="s">
        <v>141</v>
      </c>
      <c r="D1321">
        <v>2017</v>
      </c>
      <c r="E1321" s="45">
        <v>302330</v>
      </c>
      <c r="F1321" s="50">
        <v>154372</v>
      </c>
      <c r="G1321" s="46">
        <v>311</v>
      </c>
      <c r="H1321" s="46">
        <v>3863</v>
      </c>
      <c r="I1321" s="47">
        <f>(G1321/$F1321)*100</f>
        <v>0.20146140491799033</v>
      </c>
      <c r="J1321" s="47">
        <f>(H1321/$F1321)*100</f>
        <v>2.5023968077112428</v>
      </c>
      <c r="K1321" s="48">
        <f>IF(I1321&lt;='CBSA Bike Groupings'!$B$2,'CBSA Bike Groupings'!$A$2,
IF(AND(I1321&lt;='CBSA Bike Groupings'!$B$3,I1321&gt;'CBSA Bike Groupings'!$B$2),'CBSA Bike Groupings'!$A$3,
IF(AND(I1321&lt;='CBSA Bike Groupings'!$B$4,I1321&gt;'CBSA Bike Groupings'!$B$3),'CBSA Bike Groupings'!$A$4,
IF(AND(I1321&lt;='CBSA Bike Groupings'!$B$5,I1321&gt;'CBSA Bike Groupings'!$B$4),'CBSA Bike Groupings'!$A$5,
IF(I1321&gt;'CBSA Bike Groupings'!$B$5,'CBSA Bike Groupings'!$A$6,"")))))</f>
        <v>1</v>
      </c>
      <c r="L1321" s="48">
        <f>IF(J1321&lt;='CBSA Walk Groupings'!$B$2,'CBSA Walk Groupings'!$A$2,
IF(AND(J1321&lt;='CBSA Walk Groupings'!$B$3,J1321&gt;'CBSA Walk Groupings'!$B$2),'CBSA Walk Groupings'!$A$3,
IF(AND(J1321&lt;='CBSA Walk Groupings'!$B$4,J1321&gt;'CBSA Walk Groupings'!$B$3),'CBSA Walk Groupings'!$A$4,
IF(AND(J1321&lt;='CBSA Walk Groupings'!$B$5,J1321&gt;'CBSA Walk Groupings'!$B$4),'CBSA Walk Groupings'!$A$5,
IF(J1321&gt;'CBSA Walk Groupings'!$B$5,'CBSA Walk Groupings'!$A$6,"")))))</f>
        <v>4</v>
      </c>
      <c r="M1321" s="72">
        <v>0</v>
      </c>
      <c r="N1321" s="72">
        <v>3</v>
      </c>
    </row>
    <row r="1322" spans="1:14" x14ac:dyDescent="0.25">
      <c r="A1322" t="str">
        <f t="shared" si="20"/>
        <v>Northwest Arkansas Regional Planning Commission_2013</v>
      </c>
      <c r="B1322" t="s">
        <v>405</v>
      </c>
      <c r="C1322" s="49" t="s">
        <v>262</v>
      </c>
      <c r="D1322">
        <v>2013</v>
      </c>
      <c r="E1322" s="45">
        <v>435346.31586497108</v>
      </c>
      <c r="F1322" s="50">
        <v>199783.45634287776</v>
      </c>
      <c r="G1322" s="46">
        <v>489.0041079894981</v>
      </c>
      <c r="H1322" s="46">
        <v>4639.0216768396067</v>
      </c>
      <c r="I1322" s="47">
        <v>0.24476706777474419</v>
      </c>
      <c r="J1322" s="47">
        <v>2.3220249372790405</v>
      </c>
      <c r="K1322" s="48">
        <f>IF(I1322&lt;='CBSA Bike Groupings'!$B$2,'CBSA Bike Groupings'!$A$2,
IF(AND(I1322&lt;='CBSA Bike Groupings'!$B$3,I1322&gt;'CBSA Bike Groupings'!$B$2),'CBSA Bike Groupings'!$A$3,
IF(AND(I1322&lt;='CBSA Bike Groupings'!$B$4,I1322&gt;'CBSA Bike Groupings'!$B$3),'CBSA Bike Groupings'!$A$4,
IF(AND(I1322&lt;='CBSA Bike Groupings'!$B$5,I1322&gt;'CBSA Bike Groupings'!$B$4),'CBSA Bike Groupings'!$A$5,
IF(I1322&gt;'CBSA Bike Groupings'!$B$5,'CBSA Bike Groupings'!$A$6,"")))))</f>
        <v>2</v>
      </c>
      <c r="L1322" s="48">
        <f>IF(J1322&lt;='CBSA Walk Groupings'!$B$2,'CBSA Walk Groupings'!$A$2,
IF(AND(J1322&lt;='CBSA Walk Groupings'!$B$3,J1322&gt;'CBSA Walk Groupings'!$B$2),'CBSA Walk Groupings'!$A$3,
IF(AND(J1322&lt;='CBSA Walk Groupings'!$B$4,J1322&gt;'CBSA Walk Groupings'!$B$3),'CBSA Walk Groupings'!$A$4,
IF(AND(J1322&lt;='CBSA Walk Groupings'!$B$5,J1322&gt;'CBSA Walk Groupings'!$B$4),'CBSA Walk Groupings'!$A$5,
IF(J1322&gt;'CBSA Walk Groupings'!$B$5,'CBSA Walk Groupings'!$A$6,"")))))</f>
        <v>4</v>
      </c>
      <c r="M1322" s="72">
        <v>0</v>
      </c>
      <c r="N1322" s="72">
        <v>7</v>
      </c>
    </row>
    <row r="1323" spans="1:14" x14ac:dyDescent="0.25">
      <c r="A1323" t="str">
        <f t="shared" si="20"/>
        <v>Northwest Arkansas Regional Planning Commission_2014</v>
      </c>
      <c r="B1323" t="s">
        <v>405</v>
      </c>
      <c r="C1323" s="49" t="s">
        <v>262</v>
      </c>
      <c r="D1323">
        <v>2014</v>
      </c>
      <c r="E1323" s="45">
        <v>444845.42319314316</v>
      </c>
      <c r="F1323" s="50">
        <v>204910.30541787742</v>
      </c>
      <c r="G1323" s="46">
        <v>604.00547047986731</v>
      </c>
      <c r="H1323" s="46">
        <v>4509.0043340010261</v>
      </c>
      <c r="I1323" s="47">
        <v>0.29476578508245727</v>
      </c>
      <c r="J1323" s="47">
        <v>2.2004770940171747</v>
      </c>
      <c r="K1323" s="48">
        <f>IF(I1323&lt;='CBSA Bike Groupings'!$B$2,'CBSA Bike Groupings'!$A$2,
IF(AND(I1323&lt;='CBSA Bike Groupings'!$B$3,I1323&gt;'CBSA Bike Groupings'!$B$2),'CBSA Bike Groupings'!$A$3,
IF(AND(I1323&lt;='CBSA Bike Groupings'!$B$4,I1323&gt;'CBSA Bike Groupings'!$B$3),'CBSA Bike Groupings'!$A$4,
IF(AND(I1323&lt;='CBSA Bike Groupings'!$B$5,I1323&gt;'CBSA Bike Groupings'!$B$4),'CBSA Bike Groupings'!$A$5,
IF(I1323&gt;'CBSA Bike Groupings'!$B$5,'CBSA Bike Groupings'!$A$6,"")))))</f>
        <v>2</v>
      </c>
      <c r="L1323" s="48">
        <f>IF(J1323&lt;='CBSA Walk Groupings'!$B$2,'CBSA Walk Groupings'!$A$2,
IF(AND(J1323&lt;='CBSA Walk Groupings'!$B$3,J1323&gt;'CBSA Walk Groupings'!$B$2),'CBSA Walk Groupings'!$A$3,
IF(AND(J1323&lt;='CBSA Walk Groupings'!$B$4,J1323&gt;'CBSA Walk Groupings'!$B$3),'CBSA Walk Groupings'!$A$4,
IF(AND(J1323&lt;='CBSA Walk Groupings'!$B$5,J1323&gt;'CBSA Walk Groupings'!$B$4),'CBSA Walk Groupings'!$A$5,
IF(J1323&gt;'CBSA Walk Groupings'!$B$5,'CBSA Walk Groupings'!$A$6,"")))))</f>
        <v>3</v>
      </c>
      <c r="M1323" s="72">
        <v>0</v>
      </c>
      <c r="N1323" s="72">
        <v>3</v>
      </c>
    </row>
    <row r="1324" spans="1:14" x14ac:dyDescent="0.25">
      <c r="A1324" t="str">
        <f t="shared" si="20"/>
        <v>Northwest Arkansas Regional Planning Commission_2015</v>
      </c>
      <c r="B1324" t="s">
        <v>405</v>
      </c>
      <c r="C1324" s="49" t="s">
        <v>262</v>
      </c>
      <c r="D1324">
        <v>2015</v>
      </c>
      <c r="E1324" s="45">
        <v>454626.19704718614</v>
      </c>
      <c r="F1324" s="50">
        <v>210743.24126678961</v>
      </c>
      <c r="G1324" s="46">
        <v>648.99305154179729</v>
      </c>
      <c r="H1324" s="46">
        <v>4305.0226771544394</v>
      </c>
      <c r="I1324" s="47">
        <v>0.30795438451105861</v>
      </c>
      <c r="J1324" s="47">
        <v>2.0427808983465865</v>
      </c>
      <c r="K1324" s="48">
        <f>IF(I1324&lt;='CBSA Bike Groupings'!$B$2,'CBSA Bike Groupings'!$A$2,
IF(AND(I1324&lt;='CBSA Bike Groupings'!$B$3,I1324&gt;'CBSA Bike Groupings'!$B$2),'CBSA Bike Groupings'!$A$3,
IF(AND(I1324&lt;='CBSA Bike Groupings'!$B$4,I1324&gt;'CBSA Bike Groupings'!$B$3),'CBSA Bike Groupings'!$A$4,
IF(AND(I1324&lt;='CBSA Bike Groupings'!$B$5,I1324&gt;'CBSA Bike Groupings'!$B$4),'CBSA Bike Groupings'!$A$5,
IF(I1324&gt;'CBSA Bike Groupings'!$B$5,'CBSA Bike Groupings'!$A$6,"")))))</f>
        <v>2</v>
      </c>
      <c r="L1324" s="48">
        <f>IF(J1324&lt;='CBSA Walk Groupings'!$B$2,'CBSA Walk Groupings'!$A$2,
IF(AND(J1324&lt;='CBSA Walk Groupings'!$B$3,J1324&gt;'CBSA Walk Groupings'!$B$2),'CBSA Walk Groupings'!$A$3,
IF(AND(J1324&lt;='CBSA Walk Groupings'!$B$4,J1324&gt;'CBSA Walk Groupings'!$B$3),'CBSA Walk Groupings'!$A$4,
IF(AND(J1324&lt;='CBSA Walk Groupings'!$B$5,J1324&gt;'CBSA Walk Groupings'!$B$4),'CBSA Walk Groupings'!$A$5,
IF(J1324&gt;'CBSA Walk Groupings'!$B$5,'CBSA Walk Groupings'!$A$6,"")))))</f>
        <v>3</v>
      </c>
      <c r="M1324" s="72">
        <v>1</v>
      </c>
      <c r="N1324" s="72">
        <v>5</v>
      </c>
    </row>
    <row r="1325" spans="1:14" x14ac:dyDescent="0.25">
      <c r="A1325" t="str">
        <f t="shared" si="20"/>
        <v>Northwest Arkansas Regional Planning Commission_2016</v>
      </c>
      <c r="B1325" t="s">
        <v>405</v>
      </c>
      <c r="C1325" s="49" t="s">
        <v>262</v>
      </c>
      <c r="D1325">
        <v>2016</v>
      </c>
      <c r="E1325" s="45">
        <v>465156.83325170702</v>
      </c>
      <c r="F1325" s="50">
        <v>217097.10524132359</v>
      </c>
      <c r="G1325" s="46">
        <v>674.99487628300199</v>
      </c>
      <c r="H1325" s="46">
        <v>4025.0276132904901</v>
      </c>
      <c r="I1325" s="47">
        <v>0.31091841392020519</v>
      </c>
      <c r="J1325" s="47">
        <v>1.8540217792477234</v>
      </c>
      <c r="K1325" s="48">
        <f>IF(I1325&lt;='CBSA Bike Groupings'!$B$2,'CBSA Bike Groupings'!$A$2,
IF(AND(I1325&lt;='CBSA Bike Groupings'!$B$3,I1325&gt;'CBSA Bike Groupings'!$B$2),'CBSA Bike Groupings'!$A$3,
IF(AND(I1325&lt;='CBSA Bike Groupings'!$B$4,I1325&gt;'CBSA Bike Groupings'!$B$3),'CBSA Bike Groupings'!$A$4,
IF(AND(I1325&lt;='CBSA Bike Groupings'!$B$5,I1325&gt;'CBSA Bike Groupings'!$B$4),'CBSA Bike Groupings'!$A$5,
IF(I1325&gt;'CBSA Bike Groupings'!$B$5,'CBSA Bike Groupings'!$A$6,"")))))</f>
        <v>2</v>
      </c>
      <c r="L1325" s="48">
        <f>IF(J1325&lt;='CBSA Walk Groupings'!$B$2,'CBSA Walk Groupings'!$A$2,
IF(AND(J1325&lt;='CBSA Walk Groupings'!$B$3,J1325&gt;'CBSA Walk Groupings'!$B$2),'CBSA Walk Groupings'!$A$3,
IF(AND(J1325&lt;='CBSA Walk Groupings'!$B$4,J1325&gt;'CBSA Walk Groupings'!$B$3),'CBSA Walk Groupings'!$A$4,
IF(AND(J1325&lt;='CBSA Walk Groupings'!$B$5,J1325&gt;'CBSA Walk Groupings'!$B$4),'CBSA Walk Groupings'!$A$5,
IF(J1325&gt;'CBSA Walk Groupings'!$B$5,'CBSA Walk Groupings'!$A$6,"")))))</f>
        <v>3</v>
      </c>
      <c r="M1325" s="72">
        <v>1</v>
      </c>
      <c r="N1325" s="72">
        <v>6</v>
      </c>
    </row>
    <row r="1326" spans="1:14" x14ac:dyDescent="0.25">
      <c r="A1326" t="str">
        <f t="shared" si="20"/>
        <v>Northwest Arkansas Regional Planning Commission_2017</v>
      </c>
      <c r="B1326" t="s">
        <v>405</v>
      </c>
      <c r="C1326" s="49" t="s">
        <v>262</v>
      </c>
      <c r="D1326">
        <v>2017</v>
      </c>
      <c r="E1326" s="45">
        <v>475503</v>
      </c>
      <c r="F1326" s="50">
        <v>224369</v>
      </c>
      <c r="G1326" s="46">
        <v>794</v>
      </c>
      <c r="H1326" s="46">
        <v>4058</v>
      </c>
      <c r="I1326" s="47">
        <f>(G1326/$F1326)*100</f>
        <v>0.35388132941716549</v>
      </c>
      <c r="J1326" s="47">
        <f>(H1326/$F1326)*100</f>
        <v>1.808627751605614</v>
      </c>
      <c r="K1326" s="48">
        <f>IF(I1326&lt;='CBSA Bike Groupings'!$B$2,'CBSA Bike Groupings'!$A$2,
IF(AND(I1326&lt;='CBSA Bike Groupings'!$B$3,I1326&gt;'CBSA Bike Groupings'!$B$2),'CBSA Bike Groupings'!$A$3,
IF(AND(I1326&lt;='CBSA Bike Groupings'!$B$4,I1326&gt;'CBSA Bike Groupings'!$B$3),'CBSA Bike Groupings'!$A$4,
IF(AND(I1326&lt;='CBSA Bike Groupings'!$B$5,I1326&gt;'CBSA Bike Groupings'!$B$4),'CBSA Bike Groupings'!$A$5,
IF(I1326&gt;'CBSA Bike Groupings'!$B$5,'CBSA Bike Groupings'!$A$6,"")))))</f>
        <v>3</v>
      </c>
      <c r="L1326" s="48">
        <f>IF(J1326&lt;='CBSA Walk Groupings'!$B$2,'CBSA Walk Groupings'!$A$2,
IF(AND(J1326&lt;='CBSA Walk Groupings'!$B$3,J1326&gt;'CBSA Walk Groupings'!$B$2),'CBSA Walk Groupings'!$A$3,
IF(AND(J1326&lt;='CBSA Walk Groupings'!$B$4,J1326&gt;'CBSA Walk Groupings'!$B$3),'CBSA Walk Groupings'!$A$4,
IF(AND(J1326&lt;='CBSA Walk Groupings'!$B$5,J1326&gt;'CBSA Walk Groupings'!$B$4),'CBSA Walk Groupings'!$A$5,
IF(J1326&gt;'CBSA Walk Groupings'!$B$5,'CBSA Walk Groupings'!$A$6,"")))))</f>
        <v>2</v>
      </c>
      <c r="M1326" s="72">
        <v>1</v>
      </c>
      <c r="N1326" s="72">
        <v>5</v>
      </c>
    </row>
    <row r="1327" spans="1:14" x14ac:dyDescent="0.25">
      <c r="A1327" t="str">
        <f t="shared" si="20"/>
        <v>Northwest Indiana Regional Planning Commission_2013</v>
      </c>
      <c r="B1327" t="s">
        <v>406</v>
      </c>
      <c r="C1327" s="49" t="s">
        <v>117</v>
      </c>
      <c r="D1327">
        <v>2013</v>
      </c>
      <c r="E1327" s="45">
        <v>758590.48616015259</v>
      </c>
      <c r="F1327" s="50">
        <v>324051.57716061542</v>
      </c>
      <c r="G1327" s="46">
        <v>787.55515742713953</v>
      </c>
      <c r="H1327" s="46">
        <v>4608.3070877377131</v>
      </c>
      <c r="I1327" s="47">
        <v>0.24303389118726296</v>
      </c>
      <c r="J1327" s="47">
        <v>1.4220906215351072</v>
      </c>
      <c r="K1327" s="48">
        <f>IF(I1327&lt;='CBSA Bike Groupings'!$B$2,'CBSA Bike Groupings'!$A$2,
IF(AND(I1327&lt;='CBSA Bike Groupings'!$B$3,I1327&gt;'CBSA Bike Groupings'!$B$2),'CBSA Bike Groupings'!$A$3,
IF(AND(I1327&lt;='CBSA Bike Groupings'!$B$4,I1327&gt;'CBSA Bike Groupings'!$B$3),'CBSA Bike Groupings'!$A$4,
IF(AND(I1327&lt;='CBSA Bike Groupings'!$B$5,I1327&gt;'CBSA Bike Groupings'!$B$4),'CBSA Bike Groupings'!$A$5,
IF(I1327&gt;'CBSA Bike Groupings'!$B$5,'CBSA Bike Groupings'!$A$6,"")))))</f>
        <v>2</v>
      </c>
      <c r="L1327" s="48">
        <f>IF(J1327&lt;='CBSA Walk Groupings'!$B$2,'CBSA Walk Groupings'!$A$2,
IF(AND(J1327&lt;='CBSA Walk Groupings'!$B$3,J1327&gt;'CBSA Walk Groupings'!$B$2),'CBSA Walk Groupings'!$A$3,
IF(AND(J1327&lt;='CBSA Walk Groupings'!$B$4,J1327&gt;'CBSA Walk Groupings'!$B$3),'CBSA Walk Groupings'!$A$4,
IF(AND(J1327&lt;='CBSA Walk Groupings'!$B$5,J1327&gt;'CBSA Walk Groupings'!$B$4),'CBSA Walk Groupings'!$A$5,
IF(J1327&gt;'CBSA Walk Groupings'!$B$5,'CBSA Walk Groupings'!$A$6,"")))))</f>
        <v>2</v>
      </c>
      <c r="M1327" s="72">
        <v>1</v>
      </c>
      <c r="N1327" s="72">
        <v>10</v>
      </c>
    </row>
    <row r="1328" spans="1:14" x14ac:dyDescent="0.25">
      <c r="A1328" t="str">
        <f t="shared" si="20"/>
        <v>Northwest Indiana Regional Planning Commission_2014</v>
      </c>
      <c r="B1328" t="s">
        <v>406</v>
      </c>
      <c r="C1328" s="49" t="s">
        <v>117</v>
      </c>
      <c r="D1328">
        <v>2014</v>
      </c>
      <c r="E1328" s="45">
        <v>758191.97764978325</v>
      </c>
      <c r="F1328" s="50">
        <v>324164.36711944029</v>
      </c>
      <c r="G1328" s="46">
        <v>780.10422656660546</v>
      </c>
      <c r="H1328" s="46">
        <v>4438.986522389524</v>
      </c>
      <c r="I1328" s="47">
        <v>0.2406508258445233</v>
      </c>
      <c r="J1328" s="47">
        <v>1.3693628827359525</v>
      </c>
      <c r="K1328" s="48">
        <f>IF(I1328&lt;='CBSA Bike Groupings'!$B$2,'CBSA Bike Groupings'!$A$2,
IF(AND(I1328&lt;='CBSA Bike Groupings'!$B$3,I1328&gt;'CBSA Bike Groupings'!$B$2),'CBSA Bike Groupings'!$A$3,
IF(AND(I1328&lt;='CBSA Bike Groupings'!$B$4,I1328&gt;'CBSA Bike Groupings'!$B$3),'CBSA Bike Groupings'!$A$4,
IF(AND(I1328&lt;='CBSA Bike Groupings'!$B$5,I1328&gt;'CBSA Bike Groupings'!$B$4),'CBSA Bike Groupings'!$A$5,
IF(I1328&gt;'CBSA Bike Groupings'!$B$5,'CBSA Bike Groupings'!$A$6,"")))))</f>
        <v>2</v>
      </c>
      <c r="L1328" s="48">
        <f>IF(J1328&lt;='CBSA Walk Groupings'!$B$2,'CBSA Walk Groupings'!$A$2,
IF(AND(J1328&lt;='CBSA Walk Groupings'!$B$3,J1328&gt;'CBSA Walk Groupings'!$B$2),'CBSA Walk Groupings'!$A$3,
IF(AND(J1328&lt;='CBSA Walk Groupings'!$B$4,J1328&gt;'CBSA Walk Groupings'!$B$3),'CBSA Walk Groupings'!$A$4,
IF(AND(J1328&lt;='CBSA Walk Groupings'!$B$5,J1328&gt;'CBSA Walk Groupings'!$B$4),'CBSA Walk Groupings'!$A$5,
IF(J1328&gt;'CBSA Walk Groupings'!$B$5,'CBSA Walk Groupings'!$A$6,"")))))</f>
        <v>2</v>
      </c>
      <c r="M1328" s="72">
        <v>0</v>
      </c>
      <c r="N1328" s="72">
        <v>12</v>
      </c>
    </row>
    <row r="1329" spans="1:14" x14ac:dyDescent="0.25">
      <c r="A1329" t="str">
        <f t="shared" si="20"/>
        <v>Northwest Indiana Regional Planning Commission_2015</v>
      </c>
      <c r="B1329" t="s">
        <v>406</v>
      </c>
      <c r="C1329" s="49" t="s">
        <v>117</v>
      </c>
      <c r="D1329">
        <v>2015</v>
      </c>
      <c r="E1329" s="45">
        <v>757371.20504629437</v>
      </c>
      <c r="F1329" s="50">
        <v>325491.89193072345</v>
      </c>
      <c r="G1329" s="46">
        <v>944.74598057462538</v>
      </c>
      <c r="H1329" s="46">
        <v>4668.4000413952836</v>
      </c>
      <c r="I1329" s="47">
        <v>0.29025177093372934</v>
      </c>
      <c r="J1329" s="47">
        <v>1.4342600098895519</v>
      </c>
      <c r="K1329" s="48">
        <f>IF(I1329&lt;='CBSA Bike Groupings'!$B$2,'CBSA Bike Groupings'!$A$2,
IF(AND(I1329&lt;='CBSA Bike Groupings'!$B$3,I1329&gt;'CBSA Bike Groupings'!$B$2),'CBSA Bike Groupings'!$A$3,
IF(AND(I1329&lt;='CBSA Bike Groupings'!$B$4,I1329&gt;'CBSA Bike Groupings'!$B$3),'CBSA Bike Groupings'!$A$4,
IF(AND(I1329&lt;='CBSA Bike Groupings'!$B$5,I1329&gt;'CBSA Bike Groupings'!$B$4),'CBSA Bike Groupings'!$A$5,
IF(I1329&gt;'CBSA Bike Groupings'!$B$5,'CBSA Bike Groupings'!$A$6,"")))))</f>
        <v>2</v>
      </c>
      <c r="L1329" s="48">
        <f>IF(J1329&lt;='CBSA Walk Groupings'!$B$2,'CBSA Walk Groupings'!$A$2,
IF(AND(J1329&lt;='CBSA Walk Groupings'!$B$3,J1329&gt;'CBSA Walk Groupings'!$B$2),'CBSA Walk Groupings'!$A$3,
IF(AND(J1329&lt;='CBSA Walk Groupings'!$B$4,J1329&gt;'CBSA Walk Groupings'!$B$3),'CBSA Walk Groupings'!$A$4,
IF(AND(J1329&lt;='CBSA Walk Groupings'!$B$5,J1329&gt;'CBSA Walk Groupings'!$B$4),'CBSA Walk Groupings'!$A$5,
IF(J1329&gt;'CBSA Walk Groupings'!$B$5,'CBSA Walk Groupings'!$A$6,"")))))</f>
        <v>2</v>
      </c>
      <c r="M1329" s="72">
        <v>2</v>
      </c>
      <c r="N1329" s="72">
        <v>21</v>
      </c>
    </row>
    <row r="1330" spans="1:14" x14ac:dyDescent="0.25">
      <c r="A1330" t="str">
        <f t="shared" si="20"/>
        <v>Northwest Indiana Regional Planning Commission_2016</v>
      </c>
      <c r="B1330" t="s">
        <v>406</v>
      </c>
      <c r="C1330" s="49" t="s">
        <v>117</v>
      </c>
      <c r="D1330">
        <v>2016</v>
      </c>
      <c r="E1330" s="45">
        <v>756739.68343910156</v>
      </c>
      <c r="F1330" s="50">
        <v>329133.46086600609</v>
      </c>
      <c r="G1330" s="46">
        <v>925.04523776487031</v>
      </c>
      <c r="H1330" s="46">
        <v>4973.8173442212801</v>
      </c>
      <c r="I1330" s="47">
        <v>0.28105475369502664</v>
      </c>
      <c r="J1330" s="47">
        <v>1.511185563185925</v>
      </c>
      <c r="K1330" s="48">
        <f>IF(I1330&lt;='CBSA Bike Groupings'!$B$2,'CBSA Bike Groupings'!$A$2,
IF(AND(I1330&lt;='CBSA Bike Groupings'!$B$3,I1330&gt;'CBSA Bike Groupings'!$B$2),'CBSA Bike Groupings'!$A$3,
IF(AND(I1330&lt;='CBSA Bike Groupings'!$B$4,I1330&gt;'CBSA Bike Groupings'!$B$3),'CBSA Bike Groupings'!$A$4,
IF(AND(I1330&lt;='CBSA Bike Groupings'!$B$5,I1330&gt;'CBSA Bike Groupings'!$B$4),'CBSA Bike Groupings'!$A$5,
IF(I1330&gt;'CBSA Bike Groupings'!$B$5,'CBSA Bike Groupings'!$A$6,"")))))</f>
        <v>2</v>
      </c>
      <c r="L1330" s="48">
        <f>IF(J1330&lt;='CBSA Walk Groupings'!$B$2,'CBSA Walk Groupings'!$A$2,
IF(AND(J1330&lt;='CBSA Walk Groupings'!$B$3,J1330&gt;'CBSA Walk Groupings'!$B$2),'CBSA Walk Groupings'!$A$3,
IF(AND(J1330&lt;='CBSA Walk Groupings'!$B$4,J1330&gt;'CBSA Walk Groupings'!$B$3),'CBSA Walk Groupings'!$A$4,
IF(AND(J1330&lt;='CBSA Walk Groupings'!$B$5,J1330&gt;'CBSA Walk Groupings'!$B$4),'CBSA Walk Groupings'!$A$5,
IF(J1330&gt;'CBSA Walk Groupings'!$B$5,'CBSA Walk Groupings'!$A$6,"")))))</f>
        <v>2</v>
      </c>
      <c r="M1330" s="72">
        <v>3</v>
      </c>
      <c r="N1330" s="72">
        <v>20</v>
      </c>
    </row>
    <row r="1331" spans="1:14" x14ac:dyDescent="0.25">
      <c r="A1331" t="str">
        <f t="shared" si="20"/>
        <v>Northwest Indiana Regional Planning Commission_2017</v>
      </c>
      <c r="B1331" t="s">
        <v>406</v>
      </c>
      <c r="C1331" s="49" t="s">
        <v>117</v>
      </c>
      <c r="D1331">
        <v>2017</v>
      </c>
      <c r="E1331" s="45">
        <v>756021</v>
      </c>
      <c r="F1331" s="50">
        <v>331069</v>
      </c>
      <c r="G1331" s="46">
        <v>1023</v>
      </c>
      <c r="H1331" s="46">
        <v>5000</v>
      </c>
      <c r="I1331" s="47">
        <f>(G1331/$F1331)*100</f>
        <v>0.30899903041359961</v>
      </c>
      <c r="J1331" s="47">
        <f>(H1331/$F1331)*100</f>
        <v>1.5102591906823049</v>
      </c>
      <c r="K1331" s="48">
        <f>IF(I1331&lt;='CBSA Bike Groupings'!$B$2,'CBSA Bike Groupings'!$A$2,
IF(AND(I1331&lt;='CBSA Bike Groupings'!$B$3,I1331&gt;'CBSA Bike Groupings'!$B$2),'CBSA Bike Groupings'!$A$3,
IF(AND(I1331&lt;='CBSA Bike Groupings'!$B$4,I1331&gt;'CBSA Bike Groupings'!$B$3),'CBSA Bike Groupings'!$A$4,
IF(AND(I1331&lt;='CBSA Bike Groupings'!$B$5,I1331&gt;'CBSA Bike Groupings'!$B$4),'CBSA Bike Groupings'!$A$5,
IF(I1331&gt;'CBSA Bike Groupings'!$B$5,'CBSA Bike Groupings'!$A$6,"")))))</f>
        <v>2</v>
      </c>
      <c r="L1331" s="48">
        <f>IF(J1331&lt;='CBSA Walk Groupings'!$B$2,'CBSA Walk Groupings'!$A$2,
IF(AND(J1331&lt;='CBSA Walk Groupings'!$B$3,J1331&gt;'CBSA Walk Groupings'!$B$2),'CBSA Walk Groupings'!$A$3,
IF(AND(J1331&lt;='CBSA Walk Groupings'!$B$4,J1331&gt;'CBSA Walk Groupings'!$B$3),'CBSA Walk Groupings'!$A$4,
IF(AND(J1331&lt;='CBSA Walk Groupings'!$B$5,J1331&gt;'CBSA Walk Groupings'!$B$4),'CBSA Walk Groupings'!$A$5,
IF(J1331&gt;'CBSA Walk Groupings'!$B$5,'CBSA Walk Groupings'!$A$6,"")))))</f>
        <v>2</v>
      </c>
      <c r="M1331" s="72">
        <v>4</v>
      </c>
      <c r="N1331" s="72">
        <v>14</v>
      </c>
    </row>
    <row r="1332" spans="1:14" x14ac:dyDescent="0.25">
      <c r="A1332" t="str">
        <f t="shared" si="20"/>
        <v>Northwest Louisiana COG_2013</v>
      </c>
      <c r="B1332" t="s">
        <v>407</v>
      </c>
      <c r="C1332" s="49" t="s">
        <v>104</v>
      </c>
      <c r="D1332">
        <v>2013</v>
      </c>
      <c r="E1332" s="45">
        <v>375472.0536361069</v>
      </c>
      <c r="F1332" s="50">
        <v>168381.30915290379</v>
      </c>
      <c r="G1332" s="46">
        <v>246.00028604531965</v>
      </c>
      <c r="H1332" s="46">
        <v>2820.9573698139889</v>
      </c>
      <c r="I1332" s="47">
        <v>0.14609714539155388</v>
      </c>
      <c r="J1332" s="47">
        <v>1.6753387795864754</v>
      </c>
      <c r="K1332" s="48">
        <f>IF(I1332&lt;='CBSA Bike Groupings'!$B$2,'CBSA Bike Groupings'!$A$2,
IF(AND(I1332&lt;='CBSA Bike Groupings'!$B$3,I1332&gt;'CBSA Bike Groupings'!$B$2),'CBSA Bike Groupings'!$A$3,
IF(AND(I1332&lt;='CBSA Bike Groupings'!$B$4,I1332&gt;'CBSA Bike Groupings'!$B$3),'CBSA Bike Groupings'!$A$4,
IF(AND(I1332&lt;='CBSA Bike Groupings'!$B$5,I1332&gt;'CBSA Bike Groupings'!$B$4),'CBSA Bike Groupings'!$A$5,
IF(I1332&gt;'CBSA Bike Groupings'!$B$5,'CBSA Bike Groupings'!$A$6,"")))))</f>
        <v>1</v>
      </c>
      <c r="L1332" s="48">
        <f>IF(J1332&lt;='CBSA Walk Groupings'!$B$2,'CBSA Walk Groupings'!$A$2,
IF(AND(J1332&lt;='CBSA Walk Groupings'!$B$3,J1332&gt;'CBSA Walk Groupings'!$B$2),'CBSA Walk Groupings'!$A$3,
IF(AND(J1332&lt;='CBSA Walk Groupings'!$B$4,J1332&gt;'CBSA Walk Groupings'!$B$3),'CBSA Walk Groupings'!$A$4,
IF(AND(J1332&lt;='CBSA Walk Groupings'!$B$5,J1332&gt;'CBSA Walk Groupings'!$B$4),'CBSA Walk Groupings'!$A$5,
IF(J1332&gt;'CBSA Walk Groupings'!$B$5,'CBSA Walk Groupings'!$A$6,"")))))</f>
        <v>2</v>
      </c>
      <c r="M1332" s="72">
        <v>2</v>
      </c>
      <c r="N1332" s="72">
        <v>5</v>
      </c>
    </row>
    <row r="1333" spans="1:14" x14ac:dyDescent="0.25">
      <c r="A1333" t="str">
        <f t="shared" si="20"/>
        <v>Northwest Louisiana COG_2014</v>
      </c>
      <c r="B1333" t="s">
        <v>407</v>
      </c>
      <c r="C1333" s="49" t="s">
        <v>104</v>
      </c>
      <c r="D1333">
        <v>2014</v>
      </c>
      <c r="E1333" s="45">
        <v>377421.31534479425</v>
      </c>
      <c r="F1333" s="50">
        <v>168153.94094040964</v>
      </c>
      <c r="G1333" s="46">
        <v>262.99999257802301</v>
      </c>
      <c r="H1333" s="46">
        <v>2905.9481266903963</v>
      </c>
      <c r="I1333" s="47">
        <v>0.15640429900553143</v>
      </c>
      <c r="J1333" s="47">
        <v>1.7281475001053976</v>
      </c>
      <c r="K1333" s="48">
        <f>IF(I1333&lt;='CBSA Bike Groupings'!$B$2,'CBSA Bike Groupings'!$A$2,
IF(AND(I1333&lt;='CBSA Bike Groupings'!$B$3,I1333&gt;'CBSA Bike Groupings'!$B$2),'CBSA Bike Groupings'!$A$3,
IF(AND(I1333&lt;='CBSA Bike Groupings'!$B$4,I1333&gt;'CBSA Bike Groupings'!$B$3),'CBSA Bike Groupings'!$A$4,
IF(AND(I1333&lt;='CBSA Bike Groupings'!$B$5,I1333&gt;'CBSA Bike Groupings'!$B$4),'CBSA Bike Groupings'!$A$5,
IF(I1333&gt;'CBSA Bike Groupings'!$B$5,'CBSA Bike Groupings'!$A$6,"")))))</f>
        <v>1</v>
      </c>
      <c r="L1333" s="48">
        <f>IF(J1333&lt;='CBSA Walk Groupings'!$B$2,'CBSA Walk Groupings'!$A$2,
IF(AND(J1333&lt;='CBSA Walk Groupings'!$B$3,J1333&gt;'CBSA Walk Groupings'!$B$2),'CBSA Walk Groupings'!$A$3,
IF(AND(J1333&lt;='CBSA Walk Groupings'!$B$4,J1333&gt;'CBSA Walk Groupings'!$B$3),'CBSA Walk Groupings'!$A$4,
IF(AND(J1333&lt;='CBSA Walk Groupings'!$B$5,J1333&gt;'CBSA Walk Groupings'!$B$4),'CBSA Walk Groupings'!$A$5,
IF(J1333&gt;'CBSA Walk Groupings'!$B$5,'CBSA Walk Groupings'!$A$6,"")))))</f>
        <v>2</v>
      </c>
      <c r="M1333" s="72">
        <v>1</v>
      </c>
      <c r="N1333" s="72">
        <v>10</v>
      </c>
    </row>
    <row r="1334" spans="1:14" x14ac:dyDescent="0.25">
      <c r="A1334" t="str">
        <f t="shared" si="20"/>
        <v>Northwest Louisiana COG_2015</v>
      </c>
      <c r="B1334" t="s">
        <v>407</v>
      </c>
      <c r="C1334" s="49" t="s">
        <v>104</v>
      </c>
      <c r="D1334">
        <v>2015</v>
      </c>
      <c r="E1334" s="45">
        <v>378120.15427871706</v>
      </c>
      <c r="F1334" s="50">
        <v>167096.4559495498</v>
      </c>
      <c r="G1334" s="46">
        <v>252.00074294586364</v>
      </c>
      <c r="H1334" s="46">
        <v>2254.9644511398346</v>
      </c>
      <c r="I1334" s="47">
        <v>0.15081154265889898</v>
      </c>
      <c r="J1334" s="47">
        <v>1.3494986702893683</v>
      </c>
      <c r="K1334" s="48">
        <f>IF(I1334&lt;='CBSA Bike Groupings'!$B$2,'CBSA Bike Groupings'!$A$2,
IF(AND(I1334&lt;='CBSA Bike Groupings'!$B$3,I1334&gt;'CBSA Bike Groupings'!$B$2),'CBSA Bike Groupings'!$A$3,
IF(AND(I1334&lt;='CBSA Bike Groupings'!$B$4,I1334&gt;'CBSA Bike Groupings'!$B$3),'CBSA Bike Groupings'!$A$4,
IF(AND(I1334&lt;='CBSA Bike Groupings'!$B$5,I1334&gt;'CBSA Bike Groupings'!$B$4),'CBSA Bike Groupings'!$A$5,
IF(I1334&gt;'CBSA Bike Groupings'!$B$5,'CBSA Bike Groupings'!$A$6,"")))))</f>
        <v>1</v>
      </c>
      <c r="L1334" s="48">
        <f>IF(J1334&lt;='CBSA Walk Groupings'!$B$2,'CBSA Walk Groupings'!$A$2,
IF(AND(J1334&lt;='CBSA Walk Groupings'!$B$3,J1334&gt;'CBSA Walk Groupings'!$B$2),'CBSA Walk Groupings'!$A$3,
IF(AND(J1334&lt;='CBSA Walk Groupings'!$B$4,J1334&gt;'CBSA Walk Groupings'!$B$3),'CBSA Walk Groupings'!$A$4,
IF(AND(J1334&lt;='CBSA Walk Groupings'!$B$5,J1334&gt;'CBSA Walk Groupings'!$B$4),'CBSA Walk Groupings'!$A$5,
IF(J1334&gt;'CBSA Walk Groupings'!$B$5,'CBSA Walk Groupings'!$A$6,"")))))</f>
        <v>2</v>
      </c>
      <c r="M1334" s="72">
        <v>1</v>
      </c>
      <c r="N1334" s="72">
        <v>10</v>
      </c>
    </row>
    <row r="1335" spans="1:14" x14ac:dyDescent="0.25">
      <c r="A1335" t="str">
        <f t="shared" si="20"/>
        <v>Northwest Louisiana COG_2016</v>
      </c>
      <c r="B1335" t="s">
        <v>407</v>
      </c>
      <c r="C1335" s="49" t="s">
        <v>104</v>
      </c>
      <c r="D1335">
        <v>2016</v>
      </c>
      <c r="E1335" s="45">
        <v>377820.60885817301</v>
      </c>
      <c r="F1335" s="50">
        <v>165680.51566240142</v>
      </c>
      <c r="G1335" s="46">
        <v>217.00074294577863</v>
      </c>
      <c r="H1335" s="46">
        <v>2274.9562592496259</v>
      </c>
      <c r="I1335" s="47">
        <v>0.13097541498962362</v>
      </c>
      <c r="J1335" s="47">
        <v>1.3730982488521379</v>
      </c>
      <c r="K1335" s="48">
        <f>IF(I1335&lt;='CBSA Bike Groupings'!$B$2,'CBSA Bike Groupings'!$A$2,
IF(AND(I1335&lt;='CBSA Bike Groupings'!$B$3,I1335&gt;'CBSA Bike Groupings'!$B$2),'CBSA Bike Groupings'!$A$3,
IF(AND(I1335&lt;='CBSA Bike Groupings'!$B$4,I1335&gt;'CBSA Bike Groupings'!$B$3),'CBSA Bike Groupings'!$A$4,
IF(AND(I1335&lt;='CBSA Bike Groupings'!$B$5,I1335&gt;'CBSA Bike Groupings'!$B$4),'CBSA Bike Groupings'!$A$5,
IF(I1335&gt;'CBSA Bike Groupings'!$B$5,'CBSA Bike Groupings'!$A$6,"")))))</f>
        <v>1</v>
      </c>
      <c r="L1335" s="48">
        <f>IF(J1335&lt;='CBSA Walk Groupings'!$B$2,'CBSA Walk Groupings'!$A$2,
IF(AND(J1335&lt;='CBSA Walk Groupings'!$B$3,J1335&gt;'CBSA Walk Groupings'!$B$2),'CBSA Walk Groupings'!$A$3,
IF(AND(J1335&lt;='CBSA Walk Groupings'!$B$4,J1335&gt;'CBSA Walk Groupings'!$B$3),'CBSA Walk Groupings'!$A$4,
IF(AND(J1335&lt;='CBSA Walk Groupings'!$B$5,J1335&gt;'CBSA Walk Groupings'!$B$4),'CBSA Walk Groupings'!$A$5,
IF(J1335&gt;'CBSA Walk Groupings'!$B$5,'CBSA Walk Groupings'!$A$6,"")))))</f>
        <v>2</v>
      </c>
      <c r="M1335" s="72">
        <v>0</v>
      </c>
      <c r="N1335" s="72">
        <v>12</v>
      </c>
    </row>
    <row r="1336" spans="1:14" x14ac:dyDescent="0.25">
      <c r="A1336" t="str">
        <f t="shared" si="20"/>
        <v>Northwest Louisiana COG_2017</v>
      </c>
      <c r="B1336" t="s">
        <v>407</v>
      </c>
      <c r="C1336" s="49" t="s">
        <v>104</v>
      </c>
      <c r="D1336">
        <v>2017</v>
      </c>
      <c r="E1336" s="45">
        <v>376744</v>
      </c>
      <c r="F1336" s="50">
        <v>163380</v>
      </c>
      <c r="G1336" s="46">
        <v>336</v>
      </c>
      <c r="H1336" s="46">
        <v>2108</v>
      </c>
      <c r="I1336" s="47">
        <f>(G1336/$F1336)*100</f>
        <v>0.2056555269922879</v>
      </c>
      <c r="J1336" s="47">
        <f>(H1336/$F1336)*100</f>
        <v>1.2902436038682825</v>
      </c>
      <c r="K1336" s="48">
        <f>IF(I1336&lt;='CBSA Bike Groupings'!$B$2,'CBSA Bike Groupings'!$A$2,
IF(AND(I1336&lt;='CBSA Bike Groupings'!$B$3,I1336&gt;'CBSA Bike Groupings'!$B$2),'CBSA Bike Groupings'!$A$3,
IF(AND(I1336&lt;='CBSA Bike Groupings'!$B$4,I1336&gt;'CBSA Bike Groupings'!$B$3),'CBSA Bike Groupings'!$A$4,
IF(AND(I1336&lt;='CBSA Bike Groupings'!$B$5,I1336&gt;'CBSA Bike Groupings'!$B$4),'CBSA Bike Groupings'!$A$5,
IF(I1336&gt;'CBSA Bike Groupings'!$B$5,'CBSA Bike Groupings'!$A$6,"")))))</f>
        <v>1</v>
      </c>
      <c r="L1336" s="48">
        <f>IF(J1336&lt;='CBSA Walk Groupings'!$B$2,'CBSA Walk Groupings'!$A$2,
IF(AND(J1336&lt;='CBSA Walk Groupings'!$B$3,J1336&gt;'CBSA Walk Groupings'!$B$2),'CBSA Walk Groupings'!$A$3,
IF(AND(J1336&lt;='CBSA Walk Groupings'!$B$4,J1336&gt;'CBSA Walk Groupings'!$B$3),'CBSA Walk Groupings'!$A$4,
IF(AND(J1336&lt;='CBSA Walk Groupings'!$B$5,J1336&gt;'CBSA Walk Groupings'!$B$4),'CBSA Walk Groupings'!$A$5,
IF(J1336&gt;'CBSA Walk Groupings'!$B$5,'CBSA Walk Groupings'!$A$6,"")))))</f>
        <v>1</v>
      </c>
      <c r="M1336" s="72">
        <v>0</v>
      </c>
      <c r="N1336" s="72">
        <v>9</v>
      </c>
    </row>
    <row r="1337" spans="1:14" x14ac:dyDescent="0.25">
      <c r="A1337" t="str">
        <f t="shared" si="20"/>
        <v>Oahu MPO_2013</v>
      </c>
      <c r="B1337" t="s">
        <v>408</v>
      </c>
      <c r="C1337" s="49" t="s">
        <v>362</v>
      </c>
      <c r="D1337">
        <v>2013</v>
      </c>
      <c r="E1337" s="45">
        <v>919770.84437291755</v>
      </c>
      <c r="F1337" s="50">
        <v>455619.52044911555</v>
      </c>
      <c r="G1337" s="46">
        <v>5248.7064255109608</v>
      </c>
      <c r="H1337" s="46">
        <v>23927.487069694351</v>
      </c>
      <c r="I1337" s="47">
        <v>1.1519933167782583</v>
      </c>
      <c r="J1337" s="47">
        <v>5.2516378240573252</v>
      </c>
      <c r="K1337" s="48">
        <f>IF(I1337&lt;='CBSA Bike Groupings'!$B$2,'CBSA Bike Groupings'!$A$2,
IF(AND(I1337&lt;='CBSA Bike Groupings'!$B$3,I1337&gt;'CBSA Bike Groupings'!$B$2),'CBSA Bike Groupings'!$A$3,
IF(AND(I1337&lt;='CBSA Bike Groupings'!$B$4,I1337&gt;'CBSA Bike Groupings'!$B$3),'CBSA Bike Groupings'!$A$4,
IF(AND(I1337&lt;='CBSA Bike Groupings'!$B$5,I1337&gt;'CBSA Bike Groupings'!$B$4),'CBSA Bike Groupings'!$A$5,
IF(I1337&gt;'CBSA Bike Groupings'!$B$5,'CBSA Bike Groupings'!$A$6,"")))))</f>
        <v>5</v>
      </c>
      <c r="L1337" s="48">
        <f>IF(J1337&lt;='CBSA Walk Groupings'!$B$2,'CBSA Walk Groupings'!$A$2,
IF(AND(J1337&lt;='CBSA Walk Groupings'!$B$3,J1337&gt;'CBSA Walk Groupings'!$B$2),'CBSA Walk Groupings'!$A$3,
IF(AND(J1337&lt;='CBSA Walk Groupings'!$B$4,J1337&gt;'CBSA Walk Groupings'!$B$3),'CBSA Walk Groupings'!$A$4,
IF(AND(J1337&lt;='CBSA Walk Groupings'!$B$5,J1337&gt;'CBSA Walk Groupings'!$B$4),'CBSA Walk Groupings'!$A$5,
IF(J1337&gt;'CBSA Walk Groupings'!$B$5,'CBSA Walk Groupings'!$A$6,"")))))</f>
        <v>5</v>
      </c>
      <c r="M1337" s="72">
        <v>0</v>
      </c>
      <c r="N1337" s="72">
        <v>14</v>
      </c>
    </row>
    <row r="1338" spans="1:14" x14ac:dyDescent="0.25">
      <c r="A1338" t="str">
        <f t="shared" si="20"/>
        <v>Oahu MPO_2014</v>
      </c>
      <c r="B1338" t="s">
        <v>408</v>
      </c>
      <c r="C1338" s="49" t="s">
        <v>362</v>
      </c>
      <c r="D1338">
        <v>2014</v>
      </c>
      <c r="E1338" s="45">
        <v>930458.05683831964</v>
      </c>
      <c r="F1338" s="50">
        <v>459951.6372149961</v>
      </c>
      <c r="G1338" s="46">
        <v>5346.6501077358453</v>
      </c>
      <c r="H1338" s="46">
        <v>23982.256030784993</v>
      </c>
      <c r="I1338" s="47">
        <v>1.1624374554050452</v>
      </c>
      <c r="J1338" s="47">
        <v>5.2140821100229982</v>
      </c>
      <c r="K1338" s="48">
        <f>IF(I1338&lt;='CBSA Bike Groupings'!$B$2,'CBSA Bike Groupings'!$A$2,
IF(AND(I1338&lt;='CBSA Bike Groupings'!$B$3,I1338&gt;'CBSA Bike Groupings'!$B$2),'CBSA Bike Groupings'!$A$3,
IF(AND(I1338&lt;='CBSA Bike Groupings'!$B$4,I1338&gt;'CBSA Bike Groupings'!$B$3),'CBSA Bike Groupings'!$A$4,
IF(AND(I1338&lt;='CBSA Bike Groupings'!$B$5,I1338&gt;'CBSA Bike Groupings'!$B$4),'CBSA Bike Groupings'!$A$5,
IF(I1338&gt;'CBSA Bike Groupings'!$B$5,'CBSA Bike Groupings'!$A$6,"")))))</f>
        <v>5</v>
      </c>
      <c r="L1338" s="48">
        <f>IF(J1338&lt;='CBSA Walk Groupings'!$B$2,'CBSA Walk Groupings'!$A$2,
IF(AND(J1338&lt;='CBSA Walk Groupings'!$B$3,J1338&gt;'CBSA Walk Groupings'!$B$2),'CBSA Walk Groupings'!$A$3,
IF(AND(J1338&lt;='CBSA Walk Groupings'!$B$4,J1338&gt;'CBSA Walk Groupings'!$B$3),'CBSA Walk Groupings'!$A$4,
IF(AND(J1338&lt;='CBSA Walk Groupings'!$B$5,J1338&gt;'CBSA Walk Groupings'!$B$4),'CBSA Walk Groupings'!$A$5,
IF(J1338&gt;'CBSA Walk Groupings'!$B$5,'CBSA Walk Groupings'!$A$6,"")))))</f>
        <v>5</v>
      </c>
      <c r="M1338" s="72">
        <v>2</v>
      </c>
      <c r="N1338" s="72">
        <v>20</v>
      </c>
    </row>
    <row r="1339" spans="1:14" x14ac:dyDescent="0.25">
      <c r="A1339" t="str">
        <f t="shared" si="20"/>
        <v>Oahu MPO_2015</v>
      </c>
      <c r="B1339" t="s">
        <v>408</v>
      </c>
      <c r="C1339" s="49" t="s">
        <v>362</v>
      </c>
      <c r="D1339">
        <v>2015</v>
      </c>
      <c r="E1339" s="45">
        <v>938988.58197070577</v>
      </c>
      <c r="F1339" s="50">
        <v>465036.08941803168</v>
      </c>
      <c r="G1339" s="46">
        <v>5690.3499613636432</v>
      </c>
      <c r="H1339" s="46">
        <v>23851.129370398179</v>
      </c>
      <c r="I1339" s="47">
        <v>1.2236362060597961</v>
      </c>
      <c r="J1339" s="47">
        <v>5.1288770727980744</v>
      </c>
      <c r="K1339" s="48">
        <f>IF(I1339&lt;='CBSA Bike Groupings'!$B$2,'CBSA Bike Groupings'!$A$2,
IF(AND(I1339&lt;='CBSA Bike Groupings'!$B$3,I1339&gt;'CBSA Bike Groupings'!$B$2),'CBSA Bike Groupings'!$A$3,
IF(AND(I1339&lt;='CBSA Bike Groupings'!$B$4,I1339&gt;'CBSA Bike Groupings'!$B$3),'CBSA Bike Groupings'!$A$4,
IF(AND(I1339&lt;='CBSA Bike Groupings'!$B$5,I1339&gt;'CBSA Bike Groupings'!$B$4),'CBSA Bike Groupings'!$A$5,
IF(I1339&gt;'CBSA Bike Groupings'!$B$5,'CBSA Bike Groupings'!$A$6,"")))))</f>
        <v>5</v>
      </c>
      <c r="L1339" s="48">
        <f>IF(J1339&lt;='CBSA Walk Groupings'!$B$2,'CBSA Walk Groupings'!$A$2,
IF(AND(J1339&lt;='CBSA Walk Groupings'!$B$3,J1339&gt;'CBSA Walk Groupings'!$B$2),'CBSA Walk Groupings'!$A$3,
IF(AND(J1339&lt;='CBSA Walk Groupings'!$B$4,J1339&gt;'CBSA Walk Groupings'!$B$3),'CBSA Walk Groupings'!$A$4,
IF(AND(J1339&lt;='CBSA Walk Groupings'!$B$5,J1339&gt;'CBSA Walk Groupings'!$B$4),'CBSA Walk Groupings'!$A$5,
IF(J1339&gt;'CBSA Walk Groupings'!$B$5,'CBSA Walk Groupings'!$A$6,"")))))</f>
        <v>5</v>
      </c>
      <c r="M1339" s="72">
        <v>1</v>
      </c>
      <c r="N1339" s="72">
        <v>19</v>
      </c>
    </row>
    <row r="1340" spans="1:14" x14ac:dyDescent="0.25">
      <c r="A1340" t="str">
        <f t="shared" si="20"/>
        <v>Oahu MPO_2016</v>
      </c>
      <c r="B1340" t="s">
        <v>408</v>
      </c>
      <c r="C1340" s="49" t="s">
        <v>362</v>
      </c>
      <c r="D1340">
        <v>2016</v>
      </c>
      <c r="E1340" s="45">
        <v>941261.99612894922</v>
      </c>
      <c r="F1340" s="50">
        <v>469840.85474457726</v>
      </c>
      <c r="G1340" s="46">
        <v>5659.5355506128926</v>
      </c>
      <c r="H1340" s="46">
        <v>24089.81297427059</v>
      </c>
      <c r="I1340" s="47">
        <v>1.2045643739707617</v>
      </c>
      <c r="J1340" s="47">
        <v>5.1272282371797351</v>
      </c>
      <c r="K1340" s="48">
        <f>IF(I1340&lt;='CBSA Bike Groupings'!$B$2,'CBSA Bike Groupings'!$A$2,
IF(AND(I1340&lt;='CBSA Bike Groupings'!$B$3,I1340&gt;'CBSA Bike Groupings'!$B$2),'CBSA Bike Groupings'!$A$3,
IF(AND(I1340&lt;='CBSA Bike Groupings'!$B$4,I1340&gt;'CBSA Bike Groupings'!$B$3),'CBSA Bike Groupings'!$A$4,
IF(AND(I1340&lt;='CBSA Bike Groupings'!$B$5,I1340&gt;'CBSA Bike Groupings'!$B$4),'CBSA Bike Groupings'!$A$5,
IF(I1340&gt;'CBSA Bike Groupings'!$B$5,'CBSA Bike Groupings'!$A$6,"")))))</f>
        <v>5</v>
      </c>
      <c r="L1340" s="48">
        <f>IF(J1340&lt;='CBSA Walk Groupings'!$B$2,'CBSA Walk Groupings'!$A$2,
IF(AND(J1340&lt;='CBSA Walk Groupings'!$B$3,J1340&gt;'CBSA Walk Groupings'!$B$2),'CBSA Walk Groupings'!$A$3,
IF(AND(J1340&lt;='CBSA Walk Groupings'!$B$4,J1340&gt;'CBSA Walk Groupings'!$B$3),'CBSA Walk Groupings'!$A$4,
IF(AND(J1340&lt;='CBSA Walk Groupings'!$B$5,J1340&gt;'CBSA Walk Groupings'!$B$4),'CBSA Walk Groupings'!$A$5,
IF(J1340&gt;'CBSA Walk Groupings'!$B$5,'CBSA Walk Groupings'!$A$6,"")))))</f>
        <v>5</v>
      </c>
      <c r="M1340" s="72">
        <v>0</v>
      </c>
      <c r="N1340" s="72">
        <v>18</v>
      </c>
    </row>
    <row r="1341" spans="1:14" x14ac:dyDescent="0.25">
      <c r="A1341" t="str">
        <f t="shared" si="20"/>
        <v>Oahu MPO_2017</v>
      </c>
      <c r="B1341" t="s">
        <v>408</v>
      </c>
      <c r="C1341" s="49" t="s">
        <v>362</v>
      </c>
      <c r="D1341">
        <v>2017</v>
      </c>
      <c r="E1341" s="45">
        <v>944190</v>
      </c>
      <c r="F1341" s="50">
        <v>473968</v>
      </c>
      <c r="G1341" s="46">
        <v>5493</v>
      </c>
      <c r="H1341" s="46">
        <v>25459</v>
      </c>
      <c r="I1341" s="47">
        <f>(G1341/$F1341)*100</f>
        <v>1.1589390001012727</v>
      </c>
      <c r="J1341" s="47">
        <f>(H1341/$F1341)*100</f>
        <v>5.3714596766026395</v>
      </c>
      <c r="K1341" s="48">
        <f>IF(I1341&lt;='CBSA Bike Groupings'!$B$2,'CBSA Bike Groupings'!$A$2,
IF(AND(I1341&lt;='CBSA Bike Groupings'!$B$3,I1341&gt;'CBSA Bike Groupings'!$B$2),'CBSA Bike Groupings'!$A$3,
IF(AND(I1341&lt;='CBSA Bike Groupings'!$B$4,I1341&gt;'CBSA Bike Groupings'!$B$3),'CBSA Bike Groupings'!$A$4,
IF(AND(I1341&lt;='CBSA Bike Groupings'!$B$5,I1341&gt;'CBSA Bike Groupings'!$B$4),'CBSA Bike Groupings'!$A$5,
IF(I1341&gt;'CBSA Bike Groupings'!$B$5,'CBSA Bike Groupings'!$A$6,"")))))</f>
        <v>5</v>
      </c>
      <c r="L1341" s="48">
        <f>IF(J1341&lt;='CBSA Walk Groupings'!$B$2,'CBSA Walk Groupings'!$A$2,
IF(AND(J1341&lt;='CBSA Walk Groupings'!$B$3,J1341&gt;'CBSA Walk Groupings'!$B$2),'CBSA Walk Groupings'!$A$3,
IF(AND(J1341&lt;='CBSA Walk Groupings'!$B$4,J1341&gt;'CBSA Walk Groupings'!$B$3),'CBSA Walk Groupings'!$A$4,
IF(AND(J1341&lt;='CBSA Walk Groupings'!$B$5,J1341&gt;'CBSA Walk Groupings'!$B$4),'CBSA Walk Groupings'!$A$5,
IF(J1341&gt;'CBSA Walk Groupings'!$B$5,'CBSA Walk Groupings'!$A$6,"")))))</f>
        <v>5</v>
      </c>
      <c r="M1341" s="72">
        <v>3</v>
      </c>
      <c r="N1341" s="72">
        <v>11</v>
      </c>
    </row>
    <row r="1342" spans="1:14" x14ac:dyDescent="0.25">
      <c r="A1342" t="str">
        <f t="shared" si="20"/>
        <v>Ocala - Marion County Tranportation Planning Organization_2013</v>
      </c>
      <c r="B1342" t="s">
        <v>409</v>
      </c>
      <c r="C1342" s="49" t="s">
        <v>136</v>
      </c>
      <c r="D1342">
        <v>2013</v>
      </c>
      <c r="E1342" s="45">
        <v>335305.37415108492</v>
      </c>
      <c r="F1342" s="50">
        <v>114816.07581251865</v>
      </c>
      <c r="G1342" s="46">
        <v>306.31410945691562</v>
      </c>
      <c r="H1342" s="46">
        <v>1793.3246511568263</v>
      </c>
      <c r="I1342" s="47">
        <v>0.26678677814863749</v>
      </c>
      <c r="J1342" s="47">
        <v>1.5619107676917277</v>
      </c>
      <c r="K1342" s="48">
        <f>IF(I1342&lt;='CBSA Bike Groupings'!$B$2,'CBSA Bike Groupings'!$A$2,
IF(AND(I1342&lt;='CBSA Bike Groupings'!$B$3,I1342&gt;'CBSA Bike Groupings'!$B$2),'CBSA Bike Groupings'!$A$3,
IF(AND(I1342&lt;='CBSA Bike Groupings'!$B$4,I1342&gt;'CBSA Bike Groupings'!$B$3),'CBSA Bike Groupings'!$A$4,
IF(AND(I1342&lt;='CBSA Bike Groupings'!$B$5,I1342&gt;'CBSA Bike Groupings'!$B$4),'CBSA Bike Groupings'!$A$5,
IF(I1342&gt;'CBSA Bike Groupings'!$B$5,'CBSA Bike Groupings'!$A$6,"")))))</f>
        <v>2</v>
      </c>
      <c r="L1342" s="48">
        <f>IF(J1342&lt;='CBSA Walk Groupings'!$B$2,'CBSA Walk Groupings'!$A$2,
IF(AND(J1342&lt;='CBSA Walk Groupings'!$B$3,J1342&gt;'CBSA Walk Groupings'!$B$2),'CBSA Walk Groupings'!$A$3,
IF(AND(J1342&lt;='CBSA Walk Groupings'!$B$4,J1342&gt;'CBSA Walk Groupings'!$B$3),'CBSA Walk Groupings'!$A$4,
IF(AND(J1342&lt;='CBSA Walk Groupings'!$B$5,J1342&gt;'CBSA Walk Groupings'!$B$4),'CBSA Walk Groupings'!$A$5,
IF(J1342&gt;'CBSA Walk Groupings'!$B$5,'CBSA Walk Groupings'!$A$6,"")))))</f>
        <v>2</v>
      </c>
      <c r="M1342" s="72">
        <v>1</v>
      </c>
      <c r="N1342" s="72">
        <v>6</v>
      </c>
    </row>
    <row r="1343" spans="1:14" x14ac:dyDescent="0.25">
      <c r="A1343" t="str">
        <f t="shared" si="20"/>
        <v>Ocala - Marion County Tranportation Planning Organization_2014</v>
      </c>
      <c r="B1343" t="s">
        <v>409</v>
      </c>
      <c r="C1343" s="49" t="s">
        <v>136</v>
      </c>
      <c r="D1343">
        <v>2014</v>
      </c>
      <c r="E1343" s="45">
        <v>336579.67468363175</v>
      </c>
      <c r="F1343" s="50">
        <v>114142.24208827518</v>
      </c>
      <c r="G1343" s="46">
        <v>383.43565981954163</v>
      </c>
      <c r="H1343" s="46">
        <v>1643.7527890672322</v>
      </c>
      <c r="I1343" s="47">
        <v>0.33592792011479911</v>
      </c>
      <c r="J1343" s="47">
        <v>1.4400915550581082</v>
      </c>
      <c r="K1343" s="48">
        <f>IF(I1343&lt;='CBSA Bike Groupings'!$B$2,'CBSA Bike Groupings'!$A$2,
IF(AND(I1343&lt;='CBSA Bike Groupings'!$B$3,I1343&gt;'CBSA Bike Groupings'!$B$2),'CBSA Bike Groupings'!$A$3,
IF(AND(I1343&lt;='CBSA Bike Groupings'!$B$4,I1343&gt;'CBSA Bike Groupings'!$B$3),'CBSA Bike Groupings'!$A$4,
IF(AND(I1343&lt;='CBSA Bike Groupings'!$B$5,I1343&gt;'CBSA Bike Groupings'!$B$4),'CBSA Bike Groupings'!$A$5,
IF(I1343&gt;'CBSA Bike Groupings'!$B$5,'CBSA Bike Groupings'!$A$6,"")))))</f>
        <v>2</v>
      </c>
      <c r="L1343" s="48">
        <f>IF(J1343&lt;='CBSA Walk Groupings'!$B$2,'CBSA Walk Groupings'!$A$2,
IF(AND(J1343&lt;='CBSA Walk Groupings'!$B$3,J1343&gt;'CBSA Walk Groupings'!$B$2),'CBSA Walk Groupings'!$A$3,
IF(AND(J1343&lt;='CBSA Walk Groupings'!$B$4,J1343&gt;'CBSA Walk Groupings'!$B$3),'CBSA Walk Groupings'!$A$4,
IF(AND(J1343&lt;='CBSA Walk Groupings'!$B$5,J1343&gt;'CBSA Walk Groupings'!$B$4),'CBSA Walk Groupings'!$A$5,
IF(J1343&gt;'CBSA Walk Groupings'!$B$5,'CBSA Walk Groupings'!$A$6,"")))))</f>
        <v>2</v>
      </c>
      <c r="M1343" s="72">
        <v>0</v>
      </c>
      <c r="N1343" s="72">
        <v>11</v>
      </c>
    </row>
    <row r="1344" spans="1:14" x14ac:dyDescent="0.25">
      <c r="A1344" t="str">
        <f t="shared" si="20"/>
        <v>Ocala - Marion County Tranportation Planning Organization_2015</v>
      </c>
      <c r="B1344" t="s">
        <v>409</v>
      </c>
      <c r="C1344" s="49" t="s">
        <v>136</v>
      </c>
      <c r="D1344">
        <v>2015</v>
      </c>
      <c r="E1344" s="45">
        <v>338643.77242921205</v>
      </c>
      <c r="F1344" s="50">
        <v>113057.16446632949</v>
      </c>
      <c r="G1344" s="46">
        <v>379.37574532529197</v>
      </c>
      <c r="H1344" s="46">
        <v>1616.0296042150901</v>
      </c>
      <c r="I1344" s="47">
        <v>0.33556099440144466</v>
      </c>
      <c r="J1344" s="47">
        <v>1.4293915930435117</v>
      </c>
      <c r="K1344" s="48">
        <f>IF(I1344&lt;='CBSA Bike Groupings'!$B$2,'CBSA Bike Groupings'!$A$2,
IF(AND(I1344&lt;='CBSA Bike Groupings'!$B$3,I1344&gt;'CBSA Bike Groupings'!$B$2),'CBSA Bike Groupings'!$A$3,
IF(AND(I1344&lt;='CBSA Bike Groupings'!$B$4,I1344&gt;'CBSA Bike Groupings'!$B$3),'CBSA Bike Groupings'!$A$4,
IF(AND(I1344&lt;='CBSA Bike Groupings'!$B$5,I1344&gt;'CBSA Bike Groupings'!$B$4),'CBSA Bike Groupings'!$A$5,
IF(I1344&gt;'CBSA Bike Groupings'!$B$5,'CBSA Bike Groupings'!$A$6,"")))))</f>
        <v>2</v>
      </c>
      <c r="L1344" s="48">
        <f>IF(J1344&lt;='CBSA Walk Groupings'!$B$2,'CBSA Walk Groupings'!$A$2,
IF(AND(J1344&lt;='CBSA Walk Groupings'!$B$3,J1344&gt;'CBSA Walk Groupings'!$B$2),'CBSA Walk Groupings'!$A$3,
IF(AND(J1344&lt;='CBSA Walk Groupings'!$B$4,J1344&gt;'CBSA Walk Groupings'!$B$3),'CBSA Walk Groupings'!$A$4,
IF(AND(J1344&lt;='CBSA Walk Groupings'!$B$5,J1344&gt;'CBSA Walk Groupings'!$B$4),'CBSA Walk Groupings'!$A$5,
IF(J1344&gt;'CBSA Walk Groupings'!$B$5,'CBSA Walk Groupings'!$A$6,"")))))</f>
        <v>2</v>
      </c>
      <c r="M1344" s="72">
        <v>1</v>
      </c>
      <c r="N1344" s="72">
        <v>11</v>
      </c>
    </row>
    <row r="1345" spans="1:14" x14ac:dyDescent="0.25">
      <c r="A1345" t="str">
        <f t="shared" si="20"/>
        <v>Ocala - Marion County Tranportation Planning Organization_2016</v>
      </c>
      <c r="B1345" t="s">
        <v>409</v>
      </c>
      <c r="C1345" s="49" t="s">
        <v>136</v>
      </c>
      <c r="D1345">
        <v>2016</v>
      </c>
      <c r="E1345" s="45">
        <v>342222.41832418501</v>
      </c>
      <c r="F1345" s="50">
        <v>116019.42480006171</v>
      </c>
      <c r="G1345" s="46">
        <v>314.20062558075921</v>
      </c>
      <c r="H1345" s="46">
        <v>1671.2788261459254</v>
      </c>
      <c r="I1345" s="47">
        <v>0.27081725850841498</v>
      </c>
      <c r="J1345" s="47">
        <v>1.4405163868258004</v>
      </c>
      <c r="K1345" s="48">
        <f>IF(I1345&lt;='CBSA Bike Groupings'!$B$2,'CBSA Bike Groupings'!$A$2,
IF(AND(I1345&lt;='CBSA Bike Groupings'!$B$3,I1345&gt;'CBSA Bike Groupings'!$B$2),'CBSA Bike Groupings'!$A$3,
IF(AND(I1345&lt;='CBSA Bike Groupings'!$B$4,I1345&gt;'CBSA Bike Groupings'!$B$3),'CBSA Bike Groupings'!$A$4,
IF(AND(I1345&lt;='CBSA Bike Groupings'!$B$5,I1345&gt;'CBSA Bike Groupings'!$B$4),'CBSA Bike Groupings'!$A$5,
IF(I1345&gt;'CBSA Bike Groupings'!$B$5,'CBSA Bike Groupings'!$A$6,"")))))</f>
        <v>2</v>
      </c>
      <c r="L1345" s="48">
        <f>IF(J1345&lt;='CBSA Walk Groupings'!$B$2,'CBSA Walk Groupings'!$A$2,
IF(AND(J1345&lt;='CBSA Walk Groupings'!$B$3,J1345&gt;'CBSA Walk Groupings'!$B$2),'CBSA Walk Groupings'!$A$3,
IF(AND(J1345&lt;='CBSA Walk Groupings'!$B$4,J1345&gt;'CBSA Walk Groupings'!$B$3),'CBSA Walk Groupings'!$A$4,
IF(AND(J1345&lt;='CBSA Walk Groupings'!$B$5,J1345&gt;'CBSA Walk Groupings'!$B$4),'CBSA Walk Groupings'!$A$5,
IF(J1345&gt;'CBSA Walk Groupings'!$B$5,'CBSA Walk Groupings'!$A$6,"")))))</f>
        <v>2</v>
      </c>
      <c r="M1345" s="72">
        <v>2</v>
      </c>
      <c r="N1345" s="72">
        <v>12</v>
      </c>
    </row>
    <row r="1346" spans="1:14" x14ac:dyDescent="0.25">
      <c r="A1346" t="str">
        <f t="shared" si="20"/>
        <v>Ocala - Marion County Tranportation Planning Organization_2017</v>
      </c>
      <c r="B1346" t="s">
        <v>409</v>
      </c>
      <c r="C1346" s="49" t="s">
        <v>136</v>
      </c>
      <c r="D1346">
        <v>2017</v>
      </c>
      <c r="E1346" s="45">
        <v>345612</v>
      </c>
      <c r="F1346" s="50">
        <v>117998</v>
      </c>
      <c r="G1346" s="46">
        <v>224</v>
      </c>
      <c r="H1346" s="46">
        <v>1868</v>
      </c>
      <c r="I1346" s="47">
        <f>(G1346/$F1346)*100</f>
        <v>0.18983372599535586</v>
      </c>
      <c r="J1346" s="47">
        <f>(H1346/$F1346)*100</f>
        <v>1.5830776792826997</v>
      </c>
      <c r="K1346" s="48">
        <f>IF(I1346&lt;='CBSA Bike Groupings'!$B$2,'CBSA Bike Groupings'!$A$2,
IF(AND(I1346&lt;='CBSA Bike Groupings'!$B$3,I1346&gt;'CBSA Bike Groupings'!$B$2),'CBSA Bike Groupings'!$A$3,
IF(AND(I1346&lt;='CBSA Bike Groupings'!$B$4,I1346&gt;'CBSA Bike Groupings'!$B$3),'CBSA Bike Groupings'!$A$4,
IF(AND(I1346&lt;='CBSA Bike Groupings'!$B$5,I1346&gt;'CBSA Bike Groupings'!$B$4),'CBSA Bike Groupings'!$A$5,
IF(I1346&gt;'CBSA Bike Groupings'!$B$5,'CBSA Bike Groupings'!$A$6,"")))))</f>
        <v>1</v>
      </c>
      <c r="L1346" s="48">
        <f>IF(J1346&lt;='CBSA Walk Groupings'!$B$2,'CBSA Walk Groupings'!$A$2,
IF(AND(J1346&lt;='CBSA Walk Groupings'!$B$3,J1346&gt;'CBSA Walk Groupings'!$B$2),'CBSA Walk Groupings'!$A$3,
IF(AND(J1346&lt;='CBSA Walk Groupings'!$B$4,J1346&gt;'CBSA Walk Groupings'!$B$3),'CBSA Walk Groupings'!$A$4,
IF(AND(J1346&lt;='CBSA Walk Groupings'!$B$5,J1346&gt;'CBSA Walk Groupings'!$B$4),'CBSA Walk Groupings'!$A$5,
IF(J1346&gt;'CBSA Walk Groupings'!$B$5,'CBSA Walk Groupings'!$A$6,"")))))</f>
        <v>2</v>
      </c>
      <c r="M1346" s="72">
        <v>4</v>
      </c>
      <c r="N1346" s="72">
        <v>16</v>
      </c>
    </row>
    <row r="1347" spans="1:14" x14ac:dyDescent="0.25">
      <c r="A1347" t="str">
        <f t="shared" ref="A1347:A1410" si="21">B1347&amp;"_"&amp;D1347</f>
        <v>Ohio-Kentucky-Indiana Regional Council of Governments_2013</v>
      </c>
      <c r="B1347" t="s">
        <v>410</v>
      </c>
      <c r="C1347" s="49" t="s">
        <v>99</v>
      </c>
      <c r="D1347">
        <v>2013</v>
      </c>
      <c r="E1347" s="45">
        <v>1967754.0468161837</v>
      </c>
      <c r="F1347" s="50">
        <v>921293.88167775841</v>
      </c>
      <c r="G1347" s="46">
        <v>1410.6037543012287</v>
      </c>
      <c r="H1347" s="46">
        <v>20279.028446388314</v>
      </c>
      <c r="I1347" s="47">
        <v>0.15311116054872667</v>
      </c>
      <c r="J1347" s="47">
        <v>2.2011465450588243</v>
      </c>
      <c r="K1347" s="48">
        <f>IF(I1347&lt;='CBSA Bike Groupings'!$B$2,'CBSA Bike Groupings'!$A$2,
IF(AND(I1347&lt;='CBSA Bike Groupings'!$B$3,I1347&gt;'CBSA Bike Groupings'!$B$2),'CBSA Bike Groupings'!$A$3,
IF(AND(I1347&lt;='CBSA Bike Groupings'!$B$4,I1347&gt;'CBSA Bike Groupings'!$B$3),'CBSA Bike Groupings'!$A$4,
IF(AND(I1347&lt;='CBSA Bike Groupings'!$B$5,I1347&gt;'CBSA Bike Groupings'!$B$4),'CBSA Bike Groupings'!$A$5,
IF(I1347&gt;'CBSA Bike Groupings'!$B$5,'CBSA Bike Groupings'!$A$6,"")))))</f>
        <v>1</v>
      </c>
      <c r="L1347" s="48">
        <f>IF(J1347&lt;='CBSA Walk Groupings'!$B$2,'CBSA Walk Groupings'!$A$2,
IF(AND(J1347&lt;='CBSA Walk Groupings'!$B$3,J1347&gt;'CBSA Walk Groupings'!$B$2),'CBSA Walk Groupings'!$A$3,
IF(AND(J1347&lt;='CBSA Walk Groupings'!$B$4,J1347&gt;'CBSA Walk Groupings'!$B$3),'CBSA Walk Groupings'!$A$4,
IF(AND(J1347&lt;='CBSA Walk Groupings'!$B$5,J1347&gt;'CBSA Walk Groupings'!$B$4),'CBSA Walk Groupings'!$A$5,
IF(J1347&gt;'CBSA Walk Groupings'!$B$5,'CBSA Walk Groupings'!$A$6,"")))))</f>
        <v>3</v>
      </c>
      <c r="M1347" s="72">
        <v>2</v>
      </c>
      <c r="N1347" s="72">
        <v>13</v>
      </c>
    </row>
    <row r="1348" spans="1:14" x14ac:dyDescent="0.25">
      <c r="A1348" t="str">
        <f t="shared" si="21"/>
        <v>Ohio-Kentucky-Indiana Regional Council of Governments_2014</v>
      </c>
      <c r="B1348" t="s">
        <v>410</v>
      </c>
      <c r="C1348" s="49" t="s">
        <v>99</v>
      </c>
      <c r="D1348">
        <v>2014</v>
      </c>
      <c r="E1348" s="45">
        <v>1976408.7559041004</v>
      </c>
      <c r="F1348" s="50">
        <v>928309.57999046287</v>
      </c>
      <c r="G1348" s="46">
        <v>1625.423116591792</v>
      </c>
      <c r="H1348" s="46">
        <v>20364.792356456044</v>
      </c>
      <c r="I1348" s="47">
        <v>0.17509494156125061</v>
      </c>
      <c r="J1348" s="47">
        <v>2.1937501018426704</v>
      </c>
      <c r="K1348" s="48">
        <f>IF(I1348&lt;='CBSA Bike Groupings'!$B$2,'CBSA Bike Groupings'!$A$2,
IF(AND(I1348&lt;='CBSA Bike Groupings'!$B$3,I1348&gt;'CBSA Bike Groupings'!$B$2),'CBSA Bike Groupings'!$A$3,
IF(AND(I1348&lt;='CBSA Bike Groupings'!$B$4,I1348&gt;'CBSA Bike Groupings'!$B$3),'CBSA Bike Groupings'!$A$4,
IF(AND(I1348&lt;='CBSA Bike Groupings'!$B$5,I1348&gt;'CBSA Bike Groupings'!$B$4),'CBSA Bike Groupings'!$A$5,
IF(I1348&gt;'CBSA Bike Groupings'!$B$5,'CBSA Bike Groupings'!$A$6,"")))))</f>
        <v>1</v>
      </c>
      <c r="L1348" s="48">
        <f>IF(J1348&lt;='CBSA Walk Groupings'!$B$2,'CBSA Walk Groupings'!$A$2,
IF(AND(J1348&lt;='CBSA Walk Groupings'!$B$3,J1348&gt;'CBSA Walk Groupings'!$B$2),'CBSA Walk Groupings'!$A$3,
IF(AND(J1348&lt;='CBSA Walk Groupings'!$B$4,J1348&gt;'CBSA Walk Groupings'!$B$3),'CBSA Walk Groupings'!$A$4,
IF(AND(J1348&lt;='CBSA Walk Groupings'!$B$5,J1348&gt;'CBSA Walk Groupings'!$B$4),'CBSA Walk Groupings'!$A$5,
IF(J1348&gt;'CBSA Walk Groupings'!$B$5,'CBSA Walk Groupings'!$A$6,"")))))</f>
        <v>3</v>
      </c>
      <c r="M1348" s="72">
        <v>2</v>
      </c>
      <c r="N1348" s="72">
        <v>17</v>
      </c>
    </row>
    <row r="1349" spans="1:14" x14ac:dyDescent="0.25">
      <c r="A1349" t="str">
        <f t="shared" si="21"/>
        <v>Ohio-Kentucky-Indiana Regional Council of Governments_2015</v>
      </c>
      <c r="B1349" t="s">
        <v>410</v>
      </c>
      <c r="C1349" s="49" t="s">
        <v>99</v>
      </c>
      <c r="D1349">
        <v>2015</v>
      </c>
      <c r="E1349" s="45">
        <v>1984190.6581394966</v>
      </c>
      <c r="F1349" s="50">
        <v>938646.84948774986</v>
      </c>
      <c r="G1349" s="46">
        <v>1579.3451612818935</v>
      </c>
      <c r="H1349" s="46">
        <v>20604.074609751166</v>
      </c>
      <c r="I1349" s="47">
        <v>0.16825765325306249</v>
      </c>
      <c r="J1349" s="47">
        <v>2.1950827002717244</v>
      </c>
      <c r="K1349" s="48">
        <f>IF(I1349&lt;='CBSA Bike Groupings'!$B$2,'CBSA Bike Groupings'!$A$2,
IF(AND(I1349&lt;='CBSA Bike Groupings'!$B$3,I1349&gt;'CBSA Bike Groupings'!$B$2),'CBSA Bike Groupings'!$A$3,
IF(AND(I1349&lt;='CBSA Bike Groupings'!$B$4,I1349&gt;'CBSA Bike Groupings'!$B$3),'CBSA Bike Groupings'!$A$4,
IF(AND(I1349&lt;='CBSA Bike Groupings'!$B$5,I1349&gt;'CBSA Bike Groupings'!$B$4),'CBSA Bike Groupings'!$A$5,
IF(I1349&gt;'CBSA Bike Groupings'!$B$5,'CBSA Bike Groupings'!$A$6,"")))))</f>
        <v>1</v>
      </c>
      <c r="L1349" s="48">
        <f>IF(J1349&lt;='CBSA Walk Groupings'!$B$2,'CBSA Walk Groupings'!$A$2,
IF(AND(J1349&lt;='CBSA Walk Groupings'!$B$3,J1349&gt;'CBSA Walk Groupings'!$B$2),'CBSA Walk Groupings'!$A$3,
IF(AND(J1349&lt;='CBSA Walk Groupings'!$B$4,J1349&gt;'CBSA Walk Groupings'!$B$3),'CBSA Walk Groupings'!$A$4,
IF(AND(J1349&lt;='CBSA Walk Groupings'!$B$5,J1349&gt;'CBSA Walk Groupings'!$B$4),'CBSA Walk Groupings'!$A$5,
IF(J1349&gt;'CBSA Walk Groupings'!$B$5,'CBSA Walk Groupings'!$A$6,"")))))</f>
        <v>3</v>
      </c>
      <c r="M1349" s="72">
        <v>1</v>
      </c>
      <c r="N1349" s="72">
        <v>23</v>
      </c>
    </row>
    <row r="1350" spans="1:14" x14ac:dyDescent="0.25">
      <c r="A1350" t="str">
        <f t="shared" si="21"/>
        <v>Ohio-Kentucky-Indiana Regional Council of Governments_2016</v>
      </c>
      <c r="B1350" t="s">
        <v>410</v>
      </c>
      <c r="C1350" s="49" t="s">
        <v>99</v>
      </c>
      <c r="D1350">
        <v>2016</v>
      </c>
      <c r="E1350" s="45">
        <v>1991153.0381334466</v>
      </c>
      <c r="F1350" s="50">
        <v>952717.33258549578</v>
      </c>
      <c r="G1350" s="46">
        <v>1703.9589813519826</v>
      </c>
      <c r="H1350" s="46">
        <v>20669.077805128276</v>
      </c>
      <c r="I1350" s="47">
        <v>0.17885252247146152</v>
      </c>
      <c r="J1350" s="47">
        <v>2.1694869084659438</v>
      </c>
      <c r="K1350" s="48">
        <f>IF(I1350&lt;='CBSA Bike Groupings'!$B$2,'CBSA Bike Groupings'!$A$2,
IF(AND(I1350&lt;='CBSA Bike Groupings'!$B$3,I1350&gt;'CBSA Bike Groupings'!$B$2),'CBSA Bike Groupings'!$A$3,
IF(AND(I1350&lt;='CBSA Bike Groupings'!$B$4,I1350&gt;'CBSA Bike Groupings'!$B$3),'CBSA Bike Groupings'!$A$4,
IF(AND(I1350&lt;='CBSA Bike Groupings'!$B$5,I1350&gt;'CBSA Bike Groupings'!$B$4),'CBSA Bike Groupings'!$A$5,
IF(I1350&gt;'CBSA Bike Groupings'!$B$5,'CBSA Bike Groupings'!$A$6,"")))))</f>
        <v>1</v>
      </c>
      <c r="L1350" s="48">
        <f>IF(J1350&lt;='CBSA Walk Groupings'!$B$2,'CBSA Walk Groupings'!$A$2,
IF(AND(J1350&lt;='CBSA Walk Groupings'!$B$3,J1350&gt;'CBSA Walk Groupings'!$B$2),'CBSA Walk Groupings'!$A$3,
IF(AND(J1350&lt;='CBSA Walk Groupings'!$B$4,J1350&gt;'CBSA Walk Groupings'!$B$3),'CBSA Walk Groupings'!$A$4,
IF(AND(J1350&lt;='CBSA Walk Groupings'!$B$5,J1350&gt;'CBSA Walk Groupings'!$B$4),'CBSA Walk Groupings'!$A$5,
IF(J1350&gt;'CBSA Walk Groupings'!$B$5,'CBSA Walk Groupings'!$A$6,"")))))</f>
        <v>3</v>
      </c>
      <c r="M1350" s="72">
        <v>2</v>
      </c>
      <c r="N1350" s="72">
        <v>23</v>
      </c>
    </row>
    <row r="1351" spans="1:14" x14ac:dyDescent="0.25">
      <c r="A1351" t="str">
        <f t="shared" si="21"/>
        <v>Ohio-Kentucky-Indiana Regional Council of Governments_2017</v>
      </c>
      <c r="B1351" t="s">
        <v>410</v>
      </c>
      <c r="C1351" s="49" t="s">
        <v>99</v>
      </c>
      <c r="D1351">
        <v>2017</v>
      </c>
      <c r="E1351" s="45">
        <v>2001527</v>
      </c>
      <c r="F1351" s="50">
        <v>966281</v>
      </c>
      <c r="G1351" s="46">
        <v>1747</v>
      </c>
      <c r="H1351" s="46">
        <v>20135</v>
      </c>
      <c r="I1351" s="47">
        <f>(G1351/$F1351)*100</f>
        <v>0.18079626940817423</v>
      </c>
      <c r="J1351" s="47">
        <f>(H1351/$F1351)*100</f>
        <v>2.0837623838200274</v>
      </c>
      <c r="K1351" s="48">
        <f>IF(I1351&lt;='CBSA Bike Groupings'!$B$2,'CBSA Bike Groupings'!$A$2,
IF(AND(I1351&lt;='CBSA Bike Groupings'!$B$3,I1351&gt;'CBSA Bike Groupings'!$B$2),'CBSA Bike Groupings'!$A$3,
IF(AND(I1351&lt;='CBSA Bike Groupings'!$B$4,I1351&gt;'CBSA Bike Groupings'!$B$3),'CBSA Bike Groupings'!$A$4,
IF(AND(I1351&lt;='CBSA Bike Groupings'!$B$5,I1351&gt;'CBSA Bike Groupings'!$B$4),'CBSA Bike Groupings'!$A$5,
IF(I1351&gt;'CBSA Bike Groupings'!$B$5,'CBSA Bike Groupings'!$A$6,"")))))</f>
        <v>1</v>
      </c>
      <c r="L1351" s="48">
        <f>IF(J1351&lt;='CBSA Walk Groupings'!$B$2,'CBSA Walk Groupings'!$A$2,
IF(AND(J1351&lt;='CBSA Walk Groupings'!$B$3,J1351&gt;'CBSA Walk Groupings'!$B$2),'CBSA Walk Groupings'!$A$3,
IF(AND(J1351&lt;='CBSA Walk Groupings'!$B$4,J1351&gt;'CBSA Walk Groupings'!$B$3),'CBSA Walk Groupings'!$A$4,
IF(AND(J1351&lt;='CBSA Walk Groupings'!$B$5,J1351&gt;'CBSA Walk Groupings'!$B$4),'CBSA Walk Groupings'!$A$5,
IF(J1351&gt;'CBSA Walk Groupings'!$B$5,'CBSA Walk Groupings'!$A$6,"")))))</f>
        <v>3</v>
      </c>
      <c r="M1351" s="72">
        <v>4</v>
      </c>
      <c r="N1351" s="72">
        <v>25</v>
      </c>
    </row>
    <row r="1352" spans="1:14" x14ac:dyDescent="0.25">
      <c r="A1352" t="str">
        <f t="shared" si="21"/>
        <v>Okaloosa-Walton Transportation Planning Organization_2013</v>
      </c>
      <c r="B1352" t="s">
        <v>411</v>
      </c>
      <c r="C1352" s="49" t="s">
        <v>136</v>
      </c>
      <c r="D1352">
        <v>2013</v>
      </c>
      <c r="E1352" s="45">
        <v>216095.31417564314</v>
      </c>
      <c r="F1352" s="50">
        <v>101808.24418093721</v>
      </c>
      <c r="G1352" s="46">
        <v>616.03276863466181</v>
      </c>
      <c r="H1352" s="46">
        <v>1246.7823643465761</v>
      </c>
      <c r="I1352" s="47">
        <v>0.60509124147139459</v>
      </c>
      <c r="J1352" s="47">
        <v>1.2246379204131546</v>
      </c>
      <c r="K1352" s="48">
        <f>IF(I1352&lt;='CBSA Bike Groupings'!$B$2,'CBSA Bike Groupings'!$A$2,
IF(AND(I1352&lt;='CBSA Bike Groupings'!$B$3,I1352&gt;'CBSA Bike Groupings'!$B$2),'CBSA Bike Groupings'!$A$3,
IF(AND(I1352&lt;='CBSA Bike Groupings'!$B$4,I1352&gt;'CBSA Bike Groupings'!$B$3),'CBSA Bike Groupings'!$A$4,
IF(AND(I1352&lt;='CBSA Bike Groupings'!$B$5,I1352&gt;'CBSA Bike Groupings'!$B$4),'CBSA Bike Groupings'!$A$5,
IF(I1352&gt;'CBSA Bike Groupings'!$B$5,'CBSA Bike Groupings'!$A$6,"")))))</f>
        <v>3</v>
      </c>
      <c r="L1352" s="48">
        <f>IF(J1352&lt;='CBSA Walk Groupings'!$B$2,'CBSA Walk Groupings'!$A$2,
IF(AND(J1352&lt;='CBSA Walk Groupings'!$B$3,J1352&gt;'CBSA Walk Groupings'!$B$2),'CBSA Walk Groupings'!$A$3,
IF(AND(J1352&lt;='CBSA Walk Groupings'!$B$4,J1352&gt;'CBSA Walk Groupings'!$B$3),'CBSA Walk Groupings'!$A$4,
IF(AND(J1352&lt;='CBSA Walk Groupings'!$B$5,J1352&gt;'CBSA Walk Groupings'!$B$4),'CBSA Walk Groupings'!$A$5,
IF(J1352&gt;'CBSA Walk Groupings'!$B$5,'CBSA Walk Groupings'!$A$6,"")))))</f>
        <v>1</v>
      </c>
      <c r="M1352" s="72">
        <v>1</v>
      </c>
      <c r="N1352" s="72">
        <v>5</v>
      </c>
    </row>
    <row r="1353" spans="1:14" x14ac:dyDescent="0.25">
      <c r="A1353" t="str">
        <f t="shared" si="21"/>
        <v>Okaloosa-Walton Transportation Planning Organization_2014</v>
      </c>
      <c r="B1353" t="s">
        <v>411</v>
      </c>
      <c r="C1353" s="49" t="s">
        <v>136</v>
      </c>
      <c r="D1353">
        <v>2014</v>
      </c>
      <c r="E1353" s="45">
        <v>220838.08048748589</v>
      </c>
      <c r="F1353" s="50">
        <v>103755.53873063788</v>
      </c>
      <c r="G1353" s="46">
        <v>490.71870375153151</v>
      </c>
      <c r="H1353" s="46">
        <v>1506.0702871511569</v>
      </c>
      <c r="I1353" s="47">
        <v>0.47295663417593303</v>
      </c>
      <c r="J1353" s="47">
        <v>1.4515565198510514</v>
      </c>
      <c r="K1353" s="48">
        <f>IF(I1353&lt;='CBSA Bike Groupings'!$B$2,'CBSA Bike Groupings'!$A$2,
IF(AND(I1353&lt;='CBSA Bike Groupings'!$B$3,I1353&gt;'CBSA Bike Groupings'!$B$2),'CBSA Bike Groupings'!$A$3,
IF(AND(I1353&lt;='CBSA Bike Groupings'!$B$4,I1353&gt;'CBSA Bike Groupings'!$B$3),'CBSA Bike Groupings'!$A$4,
IF(AND(I1353&lt;='CBSA Bike Groupings'!$B$5,I1353&gt;'CBSA Bike Groupings'!$B$4),'CBSA Bike Groupings'!$A$5,
IF(I1353&gt;'CBSA Bike Groupings'!$B$5,'CBSA Bike Groupings'!$A$6,"")))))</f>
        <v>3</v>
      </c>
      <c r="L1353" s="48">
        <f>IF(J1353&lt;='CBSA Walk Groupings'!$B$2,'CBSA Walk Groupings'!$A$2,
IF(AND(J1353&lt;='CBSA Walk Groupings'!$B$3,J1353&gt;'CBSA Walk Groupings'!$B$2),'CBSA Walk Groupings'!$A$3,
IF(AND(J1353&lt;='CBSA Walk Groupings'!$B$4,J1353&gt;'CBSA Walk Groupings'!$B$3),'CBSA Walk Groupings'!$A$4,
IF(AND(J1353&lt;='CBSA Walk Groupings'!$B$5,J1353&gt;'CBSA Walk Groupings'!$B$4),'CBSA Walk Groupings'!$A$5,
IF(J1353&gt;'CBSA Walk Groupings'!$B$5,'CBSA Walk Groupings'!$A$6,"")))))</f>
        <v>2</v>
      </c>
      <c r="M1353" s="72">
        <v>1</v>
      </c>
      <c r="N1353" s="72">
        <v>7</v>
      </c>
    </row>
    <row r="1354" spans="1:14" x14ac:dyDescent="0.25">
      <c r="A1354" t="str">
        <f t="shared" si="21"/>
        <v>Okaloosa-Walton Transportation Planning Organization_2015</v>
      </c>
      <c r="B1354" t="s">
        <v>411</v>
      </c>
      <c r="C1354" s="49" t="s">
        <v>136</v>
      </c>
      <c r="D1354">
        <v>2015</v>
      </c>
      <c r="E1354" s="45">
        <v>225156.66215191767</v>
      </c>
      <c r="F1354" s="50">
        <v>106362.77530998642</v>
      </c>
      <c r="G1354" s="46">
        <v>473.54528714565726</v>
      </c>
      <c r="H1354" s="46">
        <v>1678.3328837474789</v>
      </c>
      <c r="I1354" s="47">
        <v>0.44521712202934222</v>
      </c>
      <c r="J1354" s="47">
        <v>1.5779325791905132</v>
      </c>
      <c r="K1354" s="48">
        <f>IF(I1354&lt;='CBSA Bike Groupings'!$B$2,'CBSA Bike Groupings'!$A$2,
IF(AND(I1354&lt;='CBSA Bike Groupings'!$B$3,I1354&gt;'CBSA Bike Groupings'!$B$2),'CBSA Bike Groupings'!$A$3,
IF(AND(I1354&lt;='CBSA Bike Groupings'!$B$4,I1354&gt;'CBSA Bike Groupings'!$B$3),'CBSA Bike Groupings'!$A$4,
IF(AND(I1354&lt;='CBSA Bike Groupings'!$B$5,I1354&gt;'CBSA Bike Groupings'!$B$4),'CBSA Bike Groupings'!$A$5,
IF(I1354&gt;'CBSA Bike Groupings'!$B$5,'CBSA Bike Groupings'!$A$6,"")))))</f>
        <v>3</v>
      </c>
      <c r="L1354" s="48">
        <f>IF(J1354&lt;='CBSA Walk Groupings'!$B$2,'CBSA Walk Groupings'!$A$2,
IF(AND(J1354&lt;='CBSA Walk Groupings'!$B$3,J1354&gt;'CBSA Walk Groupings'!$B$2),'CBSA Walk Groupings'!$A$3,
IF(AND(J1354&lt;='CBSA Walk Groupings'!$B$4,J1354&gt;'CBSA Walk Groupings'!$B$3),'CBSA Walk Groupings'!$A$4,
IF(AND(J1354&lt;='CBSA Walk Groupings'!$B$5,J1354&gt;'CBSA Walk Groupings'!$B$4),'CBSA Walk Groupings'!$A$5,
IF(J1354&gt;'CBSA Walk Groupings'!$B$5,'CBSA Walk Groupings'!$A$6,"")))))</f>
        <v>2</v>
      </c>
      <c r="M1354" s="72">
        <v>1</v>
      </c>
      <c r="N1354" s="72">
        <v>6</v>
      </c>
    </row>
    <row r="1355" spans="1:14" x14ac:dyDescent="0.25">
      <c r="A1355" t="str">
        <f t="shared" si="21"/>
        <v>Okaloosa-Walton Transportation Planning Organization_2016</v>
      </c>
      <c r="B1355" t="s">
        <v>411</v>
      </c>
      <c r="C1355" s="49" t="s">
        <v>136</v>
      </c>
      <c r="D1355">
        <v>2016</v>
      </c>
      <c r="E1355" s="45">
        <v>229661.00362261507</v>
      </c>
      <c r="F1355" s="50">
        <v>108700.91099246766</v>
      </c>
      <c r="G1355" s="46">
        <v>426.54528715771994</v>
      </c>
      <c r="H1355" s="46">
        <v>1786.2808014695504</v>
      </c>
      <c r="I1355" s="47">
        <v>0.39240267929978712</v>
      </c>
      <c r="J1355" s="47">
        <v>1.6432988326963784</v>
      </c>
      <c r="K1355" s="48">
        <f>IF(I1355&lt;='CBSA Bike Groupings'!$B$2,'CBSA Bike Groupings'!$A$2,
IF(AND(I1355&lt;='CBSA Bike Groupings'!$B$3,I1355&gt;'CBSA Bike Groupings'!$B$2),'CBSA Bike Groupings'!$A$3,
IF(AND(I1355&lt;='CBSA Bike Groupings'!$B$4,I1355&gt;'CBSA Bike Groupings'!$B$3),'CBSA Bike Groupings'!$A$4,
IF(AND(I1355&lt;='CBSA Bike Groupings'!$B$5,I1355&gt;'CBSA Bike Groupings'!$B$4),'CBSA Bike Groupings'!$A$5,
IF(I1355&gt;'CBSA Bike Groupings'!$B$5,'CBSA Bike Groupings'!$A$6,"")))))</f>
        <v>3</v>
      </c>
      <c r="L1355" s="48">
        <f>IF(J1355&lt;='CBSA Walk Groupings'!$B$2,'CBSA Walk Groupings'!$A$2,
IF(AND(J1355&lt;='CBSA Walk Groupings'!$B$3,J1355&gt;'CBSA Walk Groupings'!$B$2),'CBSA Walk Groupings'!$A$3,
IF(AND(J1355&lt;='CBSA Walk Groupings'!$B$4,J1355&gt;'CBSA Walk Groupings'!$B$3),'CBSA Walk Groupings'!$A$4,
IF(AND(J1355&lt;='CBSA Walk Groupings'!$B$5,J1355&gt;'CBSA Walk Groupings'!$B$4),'CBSA Walk Groupings'!$A$5,
IF(J1355&gt;'CBSA Walk Groupings'!$B$5,'CBSA Walk Groupings'!$A$6,"")))))</f>
        <v>2</v>
      </c>
      <c r="M1355" s="72">
        <v>0</v>
      </c>
      <c r="N1355" s="72">
        <v>12</v>
      </c>
    </row>
    <row r="1356" spans="1:14" x14ac:dyDescent="0.25">
      <c r="A1356" t="str">
        <f t="shared" si="21"/>
        <v>Okaloosa-Walton Transportation Planning Organization_2017</v>
      </c>
      <c r="B1356" t="s">
        <v>411</v>
      </c>
      <c r="C1356" s="49" t="s">
        <v>136</v>
      </c>
      <c r="D1356">
        <v>2017</v>
      </c>
      <c r="E1356" s="45">
        <v>233189</v>
      </c>
      <c r="F1356" s="50">
        <v>110308</v>
      </c>
      <c r="G1356" s="46">
        <v>476</v>
      </c>
      <c r="H1356" s="46">
        <v>1968</v>
      </c>
      <c r="I1356" s="47">
        <f>(G1356/$F1356)*100</f>
        <v>0.43151901947274901</v>
      </c>
      <c r="J1356" s="47">
        <f>(H1356/$F1356)*100</f>
        <v>1.7840954418537187</v>
      </c>
      <c r="K1356" s="48">
        <f>IF(I1356&lt;='CBSA Bike Groupings'!$B$2,'CBSA Bike Groupings'!$A$2,
IF(AND(I1356&lt;='CBSA Bike Groupings'!$B$3,I1356&gt;'CBSA Bike Groupings'!$B$2),'CBSA Bike Groupings'!$A$3,
IF(AND(I1356&lt;='CBSA Bike Groupings'!$B$4,I1356&gt;'CBSA Bike Groupings'!$B$3),'CBSA Bike Groupings'!$A$4,
IF(AND(I1356&lt;='CBSA Bike Groupings'!$B$5,I1356&gt;'CBSA Bike Groupings'!$B$4),'CBSA Bike Groupings'!$A$5,
IF(I1356&gt;'CBSA Bike Groupings'!$B$5,'CBSA Bike Groupings'!$A$6,"")))))</f>
        <v>3</v>
      </c>
      <c r="L1356" s="48">
        <f>IF(J1356&lt;='CBSA Walk Groupings'!$B$2,'CBSA Walk Groupings'!$A$2,
IF(AND(J1356&lt;='CBSA Walk Groupings'!$B$3,J1356&gt;'CBSA Walk Groupings'!$B$2),'CBSA Walk Groupings'!$A$3,
IF(AND(J1356&lt;='CBSA Walk Groupings'!$B$4,J1356&gt;'CBSA Walk Groupings'!$B$3),'CBSA Walk Groupings'!$A$4,
IF(AND(J1356&lt;='CBSA Walk Groupings'!$B$5,J1356&gt;'CBSA Walk Groupings'!$B$4),'CBSA Walk Groupings'!$A$5,
IF(J1356&gt;'CBSA Walk Groupings'!$B$5,'CBSA Walk Groupings'!$A$6,"")))))</f>
        <v>2</v>
      </c>
      <c r="M1356" s="72">
        <v>1</v>
      </c>
      <c r="N1356" s="72">
        <v>10</v>
      </c>
    </row>
    <row r="1357" spans="1:14" x14ac:dyDescent="0.25">
      <c r="A1357" t="str">
        <f t="shared" si="21"/>
        <v>Old Colony MPO_2013</v>
      </c>
      <c r="B1357" t="s">
        <v>412</v>
      </c>
      <c r="C1357" s="49" t="s">
        <v>141</v>
      </c>
      <c r="D1357">
        <v>2013</v>
      </c>
      <c r="E1357" s="45">
        <v>275910.28991496057</v>
      </c>
      <c r="F1357" s="50">
        <v>132260.80077112778</v>
      </c>
      <c r="G1357" s="46">
        <v>224.18527746687172</v>
      </c>
      <c r="H1357" s="46">
        <v>3184.2130168252438</v>
      </c>
      <c r="I1357" s="47">
        <v>0.16950243470460741</v>
      </c>
      <c r="J1357" s="47">
        <v>2.4075258869295686</v>
      </c>
      <c r="K1357" s="48">
        <f>IF(I1357&lt;='CBSA Bike Groupings'!$B$2,'CBSA Bike Groupings'!$A$2,
IF(AND(I1357&lt;='CBSA Bike Groupings'!$B$3,I1357&gt;'CBSA Bike Groupings'!$B$2),'CBSA Bike Groupings'!$A$3,
IF(AND(I1357&lt;='CBSA Bike Groupings'!$B$4,I1357&gt;'CBSA Bike Groupings'!$B$3),'CBSA Bike Groupings'!$A$4,
IF(AND(I1357&lt;='CBSA Bike Groupings'!$B$5,I1357&gt;'CBSA Bike Groupings'!$B$4),'CBSA Bike Groupings'!$A$5,
IF(I1357&gt;'CBSA Bike Groupings'!$B$5,'CBSA Bike Groupings'!$A$6,"")))))</f>
        <v>1</v>
      </c>
      <c r="L1357" s="48">
        <f>IF(J1357&lt;='CBSA Walk Groupings'!$B$2,'CBSA Walk Groupings'!$A$2,
IF(AND(J1357&lt;='CBSA Walk Groupings'!$B$3,J1357&gt;'CBSA Walk Groupings'!$B$2),'CBSA Walk Groupings'!$A$3,
IF(AND(J1357&lt;='CBSA Walk Groupings'!$B$4,J1357&gt;'CBSA Walk Groupings'!$B$3),'CBSA Walk Groupings'!$A$4,
IF(AND(J1357&lt;='CBSA Walk Groupings'!$B$5,J1357&gt;'CBSA Walk Groupings'!$B$4),'CBSA Walk Groupings'!$A$5,
IF(J1357&gt;'CBSA Walk Groupings'!$B$5,'CBSA Walk Groupings'!$A$6,"")))))</f>
        <v>4</v>
      </c>
      <c r="M1357" s="72">
        <v>0</v>
      </c>
      <c r="N1357" s="72">
        <v>6</v>
      </c>
    </row>
    <row r="1358" spans="1:14" x14ac:dyDescent="0.25">
      <c r="A1358" t="str">
        <f t="shared" si="21"/>
        <v>Old Colony MPO_2014</v>
      </c>
      <c r="B1358" t="s">
        <v>412</v>
      </c>
      <c r="C1358" s="49" t="s">
        <v>141</v>
      </c>
      <c r="D1358">
        <v>2014</v>
      </c>
      <c r="E1358" s="45">
        <v>277805.68379414344</v>
      </c>
      <c r="F1358" s="50">
        <v>135042.56439513506</v>
      </c>
      <c r="G1358" s="46">
        <v>233.82631711065272</v>
      </c>
      <c r="H1358" s="46">
        <v>3266.4684669490498</v>
      </c>
      <c r="I1358" s="47">
        <v>0.17315008653603173</v>
      </c>
      <c r="J1358" s="47">
        <v>2.4188436302137677</v>
      </c>
      <c r="K1358" s="48">
        <f>IF(I1358&lt;='CBSA Bike Groupings'!$B$2,'CBSA Bike Groupings'!$A$2,
IF(AND(I1358&lt;='CBSA Bike Groupings'!$B$3,I1358&gt;'CBSA Bike Groupings'!$B$2),'CBSA Bike Groupings'!$A$3,
IF(AND(I1358&lt;='CBSA Bike Groupings'!$B$4,I1358&gt;'CBSA Bike Groupings'!$B$3),'CBSA Bike Groupings'!$A$4,
IF(AND(I1358&lt;='CBSA Bike Groupings'!$B$5,I1358&gt;'CBSA Bike Groupings'!$B$4),'CBSA Bike Groupings'!$A$5,
IF(I1358&gt;'CBSA Bike Groupings'!$B$5,'CBSA Bike Groupings'!$A$6,"")))))</f>
        <v>1</v>
      </c>
      <c r="L1358" s="48">
        <f>IF(J1358&lt;='CBSA Walk Groupings'!$B$2,'CBSA Walk Groupings'!$A$2,
IF(AND(J1358&lt;='CBSA Walk Groupings'!$B$3,J1358&gt;'CBSA Walk Groupings'!$B$2),'CBSA Walk Groupings'!$A$3,
IF(AND(J1358&lt;='CBSA Walk Groupings'!$B$4,J1358&gt;'CBSA Walk Groupings'!$B$3),'CBSA Walk Groupings'!$A$4,
IF(AND(J1358&lt;='CBSA Walk Groupings'!$B$5,J1358&gt;'CBSA Walk Groupings'!$B$4),'CBSA Walk Groupings'!$A$5,
IF(J1358&gt;'CBSA Walk Groupings'!$B$5,'CBSA Walk Groupings'!$A$6,"")))))</f>
        <v>4</v>
      </c>
      <c r="M1358" s="72">
        <v>0</v>
      </c>
      <c r="N1358" s="72">
        <v>8</v>
      </c>
    </row>
    <row r="1359" spans="1:14" x14ac:dyDescent="0.25">
      <c r="A1359" t="str">
        <f t="shared" si="21"/>
        <v>Old Colony MPO_2015</v>
      </c>
      <c r="B1359" t="s">
        <v>412</v>
      </c>
      <c r="C1359" s="49" t="s">
        <v>141</v>
      </c>
      <c r="D1359">
        <v>2015</v>
      </c>
      <c r="E1359" s="45">
        <v>279389.41902275966</v>
      </c>
      <c r="F1359" s="50">
        <v>136710.17125773567</v>
      </c>
      <c r="G1359" s="46">
        <v>215.75310908678287</v>
      </c>
      <c r="H1359" s="46">
        <v>3139.8463047186042</v>
      </c>
      <c r="I1359" s="47">
        <v>0.15781789101853283</v>
      </c>
      <c r="J1359" s="47">
        <v>2.2967174101472994</v>
      </c>
      <c r="K1359" s="48">
        <f>IF(I1359&lt;='CBSA Bike Groupings'!$B$2,'CBSA Bike Groupings'!$A$2,
IF(AND(I1359&lt;='CBSA Bike Groupings'!$B$3,I1359&gt;'CBSA Bike Groupings'!$B$2),'CBSA Bike Groupings'!$A$3,
IF(AND(I1359&lt;='CBSA Bike Groupings'!$B$4,I1359&gt;'CBSA Bike Groupings'!$B$3),'CBSA Bike Groupings'!$A$4,
IF(AND(I1359&lt;='CBSA Bike Groupings'!$B$5,I1359&gt;'CBSA Bike Groupings'!$B$4),'CBSA Bike Groupings'!$A$5,
IF(I1359&gt;'CBSA Bike Groupings'!$B$5,'CBSA Bike Groupings'!$A$6,"")))))</f>
        <v>1</v>
      </c>
      <c r="L1359" s="48">
        <f>IF(J1359&lt;='CBSA Walk Groupings'!$B$2,'CBSA Walk Groupings'!$A$2,
IF(AND(J1359&lt;='CBSA Walk Groupings'!$B$3,J1359&gt;'CBSA Walk Groupings'!$B$2),'CBSA Walk Groupings'!$A$3,
IF(AND(J1359&lt;='CBSA Walk Groupings'!$B$4,J1359&gt;'CBSA Walk Groupings'!$B$3),'CBSA Walk Groupings'!$A$4,
IF(AND(J1359&lt;='CBSA Walk Groupings'!$B$5,J1359&gt;'CBSA Walk Groupings'!$B$4),'CBSA Walk Groupings'!$A$5,
IF(J1359&gt;'CBSA Walk Groupings'!$B$5,'CBSA Walk Groupings'!$A$6,"")))))</f>
        <v>3</v>
      </c>
      <c r="M1359" s="72">
        <v>0</v>
      </c>
      <c r="N1359" s="72">
        <v>6</v>
      </c>
    </row>
    <row r="1360" spans="1:14" x14ac:dyDescent="0.25">
      <c r="A1360" t="str">
        <f t="shared" si="21"/>
        <v>Old Colony MPO_2016</v>
      </c>
      <c r="B1360" t="s">
        <v>412</v>
      </c>
      <c r="C1360" s="49" t="s">
        <v>141</v>
      </c>
      <c r="D1360">
        <v>2016</v>
      </c>
      <c r="E1360" s="45">
        <v>281250.8633914527</v>
      </c>
      <c r="F1360" s="50">
        <v>140086.97620758577</v>
      </c>
      <c r="G1360" s="46">
        <v>203.91086968627044</v>
      </c>
      <c r="H1360" s="46">
        <v>2951.1764421880152</v>
      </c>
      <c r="I1360" s="47">
        <v>0.14556019068047282</v>
      </c>
      <c r="J1360" s="47">
        <v>2.1066743833594201</v>
      </c>
      <c r="K1360" s="48">
        <f>IF(I1360&lt;='CBSA Bike Groupings'!$B$2,'CBSA Bike Groupings'!$A$2,
IF(AND(I1360&lt;='CBSA Bike Groupings'!$B$3,I1360&gt;'CBSA Bike Groupings'!$B$2),'CBSA Bike Groupings'!$A$3,
IF(AND(I1360&lt;='CBSA Bike Groupings'!$B$4,I1360&gt;'CBSA Bike Groupings'!$B$3),'CBSA Bike Groupings'!$A$4,
IF(AND(I1360&lt;='CBSA Bike Groupings'!$B$5,I1360&gt;'CBSA Bike Groupings'!$B$4),'CBSA Bike Groupings'!$A$5,
IF(I1360&gt;'CBSA Bike Groupings'!$B$5,'CBSA Bike Groupings'!$A$6,"")))))</f>
        <v>1</v>
      </c>
      <c r="L1360" s="48">
        <f>IF(J1360&lt;='CBSA Walk Groupings'!$B$2,'CBSA Walk Groupings'!$A$2,
IF(AND(J1360&lt;='CBSA Walk Groupings'!$B$3,J1360&gt;'CBSA Walk Groupings'!$B$2),'CBSA Walk Groupings'!$A$3,
IF(AND(J1360&lt;='CBSA Walk Groupings'!$B$4,J1360&gt;'CBSA Walk Groupings'!$B$3),'CBSA Walk Groupings'!$A$4,
IF(AND(J1360&lt;='CBSA Walk Groupings'!$B$5,J1360&gt;'CBSA Walk Groupings'!$B$4),'CBSA Walk Groupings'!$A$5,
IF(J1360&gt;'CBSA Walk Groupings'!$B$5,'CBSA Walk Groupings'!$A$6,"")))))</f>
        <v>3</v>
      </c>
      <c r="M1360" s="72">
        <v>2</v>
      </c>
      <c r="N1360" s="72">
        <v>1</v>
      </c>
    </row>
    <row r="1361" spans="1:14" x14ac:dyDescent="0.25">
      <c r="A1361" t="str">
        <f t="shared" si="21"/>
        <v>Old Colony MPO_2017</v>
      </c>
      <c r="B1361" t="s">
        <v>412</v>
      </c>
      <c r="C1361" s="49" t="s">
        <v>141</v>
      </c>
      <c r="D1361">
        <v>2017</v>
      </c>
      <c r="E1361" s="45">
        <v>283063</v>
      </c>
      <c r="F1361" s="50">
        <v>143239</v>
      </c>
      <c r="G1361" s="46">
        <v>151</v>
      </c>
      <c r="H1361" s="46">
        <v>2796</v>
      </c>
      <c r="I1361" s="47">
        <f>(G1361/$F1361)*100</f>
        <v>0.10541821710567652</v>
      </c>
      <c r="J1361" s="47">
        <f>(H1361/$F1361)*100</f>
        <v>1.9519823511753083</v>
      </c>
      <c r="K1361" s="48">
        <f>IF(I1361&lt;='CBSA Bike Groupings'!$B$2,'CBSA Bike Groupings'!$A$2,
IF(AND(I1361&lt;='CBSA Bike Groupings'!$B$3,I1361&gt;'CBSA Bike Groupings'!$B$2),'CBSA Bike Groupings'!$A$3,
IF(AND(I1361&lt;='CBSA Bike Groupings'!$B$4,I1361&gt;'CBSA Bike Groupings'!$B$3),'CBSA Bike Groupings'!$A$4,
IF(AND(I1361&lt;='CBSA Bike Groupings'!$B$5,I1361&gt;'CBSA Bike Groupings'!$B$4),'CBSA Bike Groupings'!$A$5,
IF(I1361&gt;'CBSA Bike Groupings'!$B$5,'CBSA Bike Groupings'!$A$6,"")))))</f>
        <v>1</v>
      </c>
      <c r="L1361" s="48">
        <f>IF(J1361&lt;='CBSA Walk Groupings'!$B$2,'CBSA Walk Groupings'!$A$2,
IF(AND(J1361&lt;='CBSA Walk Groupings'!$B$3,J1361&gt;'CBSA Walk Groupings'!$B$2),'CBSA Walk Groupings'!$A$3,
IF(AND(J1361&lt;='CBSA Walk Groupings'!$B$4,J1361&gt;'CBSA Walk Groupings'!$B$3),'CBSA Walk Groupings'!$A$4,
IF(AND(J1361&lt;='CBSA Walk Groupings'!$B$5,J1361&gt;'CBSA Walk Groupings'!$B$4),'CBSA Walk Groupings'!$A$5,
IF(J1361&gt;'CBSA Walk Groupings'!$B$5,'CBSA Walk Groupings'!$A$6,"")))))</f>
        <v>3</v>
      </c>
      <c r="M1361" s="72">
        <v>1</v>
      </c>
      <c r="N1361" s="72">
        <v>5</v>
      </c>
    </row>
    <row r="1362" spans="1:14" x14ac:dyDescent="0.25">
      <c r="A1362" t="str">
        <f t="shared" si="21"/>
        <v>Orange County Transportation Council_2013</v>
      </c>
      <c r="B1362" t="s">
        <v>413</v>
      </c>
      <c r="C1362" s="49" t="s">
        <v>97</v>
      </c>
      <c r="D1362">
        <v>2013</v>
      </c>
      <c r="E1362" s="45">
        <v>373869.49483695388</v>
      </c>
      <c r="F1362" s="50">
        <v>170226.99944563577</v>
      </c>
      <c r="G1362" s="46">
        <v>289.00231438120977</v>
      </c>
      <c r="H1362" s="46">
        <v>7356.5772909576954</v>
      </c>
      <c r="I1362" s="47">
        <v>0.16977466284571766</v>
      </c>
      <c r="J1362" s="47">
        <v>4.3216277763899109</v>
      </c>
      <c r="K1362" s="48">
        <f>IF(I1362&lt;='CBSA Bike Groupings'!$B$2,'CBSA Bike Groupings'!$A$2,
IF(AND(I1362&lt;='CBSA Bike Groupings'!$B$3,I1362&gt;'CBSA Bike Groupings'!$B$2),'CBSA Bike Groupings'!$A$3,
IF(AND(I1362&lt;='CBSA Bike Groupings'!$B$4,I1362&gt;'CBSA Bike Groupings'!$B$3),'CBSA Bike Groupings'!$A$4,
IF(AND(I1362&lt;='CBSA Bike Groupings'!$B$5,I1362&gt;'CBSA Bike Groupings'!$B$4),'CBSA Bike Groupings'!$A$5,
IF(I1362&gt;'CBSA Bike Groupings'!$B$5,'CBSA Bike Groupings'!$A$6,"")))))</f>
        <v>1</v>
      </c>
      <c r="L1362" s="48">
        <f>IF(J1362&lt;='CBSA Walk Groupings'!$B$2,'CBSA Walk Groupings'!$A$2,
IF(AND(J1362&lt;='CBSA Walk Groupings'!$B$3,J1362&gt;'CBSA Walk Groupings'!$B$2),'CBSA Walk Groupings'!$A$3,
IF(AND(J1362&lt;='CBSA Walk Groupings'!$B$4,J1362&gt;'CBSA Walk Groupings'!$B$3),'CBSA Walk Groupings'!$A$4,
IF(AND(J1362&lt;='CBSA Walk Groupings'!$B$5,J1362&gt;'CBSA Walk Groupings'!$B$4),'CBSA Walk Groupings'!$A$5,
IF(J1362&gt;'CBSA Walk Groupings'!$B$5,'CBSA Walk Groupings'!$A$6,"")))))</f>
        <v>5</v>
      </c>
      <c r="M1362" s="72">
        <v>1</v>
      </c>
      <c r="N1362" s="72">
        <v>1</v>
      </c>
    </row>
    <row r="1363" spans="1:14" x14ac:dyDescent="0.25">
      <c r="A1363" t="str">
        <f t="shared" si="21"/>
        <v>Orange County Transportation Council_2014</v>
      </c>
      <c r="B1363" t="s">
        <v>413</v>
      </c>
      <c r="C1363" s="49" t="s">
        <v>97</v>
      </c>
      <c r="D1363">
        <v>2014</v>
      </c>
      <c r="E1363" s="45">
        <v>374485.38937437575</v>
      </c>
      <c r="F1363" s="50">
        <v>170021.46414081525</v>
      </c>
      <c r="G1363" s="46">
        <v>301.99447535023478</v>
      </c>
      <c r="H1363" s="46">
        <v>6893.6345434130544</v>
      </c>
      <c r="I1363" s="47">
        <v>0.17762138261561894</v>
      </c>
      <c r="J1363" s="47">
        <v>4.0545672149391709</v>
      </c>
      <c r="K1363" s="48">
        <f>IF(I1363&lt;='CBSA Bike Groupings'!$B$2,'CBSA Bike Groupings'!$A$2,
IF(AND(I1363&lt;='CBSA Bike Groupings'!$B$3,I1363&gt;'CBSA Bike Groupings'!$B$2),'CBSA Bike Groupings'!$A$3,
IF(AND(I1363&lt;='CBSA Bike Groupings'!$B$4,I1363&gt;'CBSA Bike Groupings'!$B$3),'CBSA Bike Groupings'!$A$4,
IF(AND(I1363&lt;='CBSA Bike Groupings'!$B$5,I1363&gt;'CBSA Bike Groupings'!$B$4),'CBSA Bike Groupings'!$A$5,
IF(I1363&gt;'CBSA Bike Groupings'!$B$5,'CBSA Bike Groupings'!$A$6,"")))))</f>
        <v>1</v>
      </c>
      <c r="L1363" s="48">
        <f>IF(J1363&lt;='CBSA Walk Groupings'!$B$2,'CBSA Walk Groupings'!$A$2,
IF(AND(J1363&lt;='CBSA Walk Groupings'!$B$3,J1363&gt;'CBSA Walk Groupings'!$B$2),'CBSA Walk Groupings'!$A$3,
IF(AND(J1363&lt;='CBSA Walk Groupings'!$B$4,J1363&gt;'CBSA Walk Groupings'!$B$3),'CBSA Walk Groupings'!$A$4,
IF(AND(J1363&lt;='CBSA Walk Groupings'!$B$5,J1363&gt;'CBSA Walk Groupings'!$B$4),'CBSA Walk Groupings'!$A$5,
IF(J1363&gt;'CBSA Walk Groupings'!$B$5,'CBSA Walk Groupings'!$A$6,"")))))</f>
        <v>5</v>
      </c>
      <c r="M1363" s="72">
        <v>0</v>
      </c>
      <c r="N1363" s="72">
        <v>5</v>
      </c>
    </row>
    <row r="1364" spans="1:14" x14ac:dyDescent="0.25">
      <c r="A1364" t="str">
        <f t="shared" si="21"/>
        <v>Orange County Transportation Council_2015</v>
      </c>
      <c r="B1364" t="s">
        <v>413</v>
      </c>
      <c r="C1364" s="49" t="s">
        <v>97</v>
      </c>
      <c r="D1364">
        <v>2015</v>
      </c>
      <c r="E1364" s="45">
        <v>375354.36283513787</v>
      </c>
      <c r="F1364" s="50">
        <v>171294.31889424316</v>
      </c>
      <c r="G1364" s="46">
        <v>274.98429238466122</v>
      </c>
      <c r="H1364" s="46">
        <v>6746.6954762712558</v>
      </c>
      <c r="I1364" s="47">
        <v>0.16053322384523219</v>
      </c>
      <c r="J1364" s="47">
        <v>3.9386568800548805</v>
      </c>
      <c r="K1364" s="48">
        <f>IF(I1364&lt;='CBSA Bike Groupings'!$B$2,'CBSA Bike Groupings'!$A$2,
IF(AND(I1364&lt;='CBSA Bike Groupings'!$B$3,I1364&gt;'CBSA Bike Groupings'!$B$2),'CBSA Bike Groupings'!$A$3,
IF(AND(I1364&lt;='CBSA Bike Groupings'!$B$4,I1364&gt;'CBSA Bike Groupings'!$B$3),'CBSA Bike Groupings'!$A$4,
IF(AND(I1364&lt;='CBSA Bike Groupings'!$B$5,I1364&gt;'CBSA Bike Groupings'!$B$4),'CBSA Bike Groupings'!$A$5,
IF(I1364&gt;'CBSA Bike Groupings'!$B$5,'CBSA Bike Groupings'!$A$6,"")))))</f>
        <v>1</v>
      </c>
      <c r="L1364" s="48">
        <f>IF(J1364&lt;='CBSA Walk Groupings'!$B$2,'CBSA Walk Groupings'!$A$2,
IF(AND(J1364&lt;='CBSA Walk Groupings'!$B$3,J1364&gt;'CBSA Walk Groupings'!$B$2),'CBSA Walk Groupings'!$A$3,
IF(AND(J1364&lt;='CBSA Walk Groupings'!$B$4,J1364&gt;'CBSA Walk Groupings'!$B$3),'CBSA Walk Groupings'!$A$4,
IF(AND(J1364&lt;='CBSA Walk Groupings'!$B$5,J1364&gt;'CBSA Walk Groupings'!$B$4),'CBSA Walk Groupings'!$A$5,
IF(J1364&gt;'CBSA Walk Groupings'!$B$5,'CBSA Walk Groupings'!$A$6,"")))))</f>
        <v>5</v>
      </c>
      <c r="M1364" s="72">
        <v>0</v>
      </c>
      <c r="N1364" s="72">
        <v>5</v>
      </c>
    </row>
    <row r="1365" spans="1:14" x14ac:dyDescent="0.25">
      <c r="A1365" t="str">
        <f t="shared" si="21"/>
        <v>Orange County Transportation Council_2016</v>
      </c>
      <c r="B1365" t="s">
        <v>413</v>
      </c>
      <c r="C1365" s="49" t="s">
        <v>97</v>
      </c>
      <c r="D1365">
        <v>2016</v>
      </c>
      <c r="E1365" s="45">
        <v>376219.20897565671</v>
      </c>
      <c r="F1365" s="50">
        <v>171892.16344943404</v>
      </c>
      <c r="G1365" s="46">
        <v>218.02377410704145</v>
      </c>
      <c r="H1365" s="46">
        <v>6248.5366591788797</v>
      </c>
      <c r="I1365" s="47">
        <v>0.12683752983956018</v>
      </c>
      <c r="J1365" s="47">
        <v>3.6351492318130187</v>
      </c>
      <c r="K1365" s="48">
        <f>IF(I1365&lt;='CBSA Bike Groupings'!$B$2,'CBSA Bike Groupings'!$A$2,
IF(AND(I1365&lt;='CBSA Bike Groupings'!$B$3,I1365&gt;'CBSA Bike Groupings'!$B$2),'CBSA Bike Groupings'!$A$3,
IF(AND(I1365&lt;='CBSA Bike Groupings'!$B$4,I1365&gt;'CBSA Bike Groupings'!$B$3),'CBSA Bike Groupings'!$A$4,
IF(AND(I1365&lt;='CBSA Bike Groupings'!$B$5,I1365&gt;'CBSA Bike Groupings'!$B$4),'CBSA Bike Groupings'!$A$5,
IF(I1365&gt;'CBSA Bike Groupings'!$B$5,'CBSA Bike Groupings'!$A$6,"")))))</f>
        <v>1</v>
      </c>
      <c r="L1365" s="48">
        <f>IF(J1365&lt;='CBSA Walk Groupings'!$B$2,'CBSA Walk Groupings'!$A$2,
IF(AND(J1365&lt;='CBSA Walk Groupings'!$B$3,J1365&gt;'CBSA Walk Groupings'!$B$2),'CBSA Walk Groupings'!$A$3,
IF(AND(J1365&lt;='CBSA Walk Groupings'!$B$4,J1365&gt;'CBSA Walk Groupings'!$B$3),'CBSA Walk Groupings'!$A$4,
IF(AND(J1365&lt;='CBSA Walk Groupings'!$B$5,J1365&gt;'CBSA Walk Groupings'!$B$4),'CBSA Walk Groupings'!$A$5,
IF(J1365&gt;'CBSA Walk Groupings'!$B$5,'CBSA Walk Groupings'!$A$6,"")))))</f>
        <v>5</v>
      </c>
      <c r="M1365" s="72">
        <v>0</v>
      </c>
      <c r="N1365" s="72">
        <v>6</v>
      </c>
    </row>
    <row r="1366" spans="1:14" x14ac:dyDescent="0.25">
      <c r="A1366" t="str">
        <f t="shared" si="21"/>
        <v>Orange County Transportation Council_2017</v>
      </c>
      <c r="B1366" t="s">
        <v>413</v>
      </c>
      <c r="C1366" s="49" t="s">
        <v>97</v>
      </c>
      <c r="D1366">
        <v>2017</v>
      </c>
      <c r="E1366" s="45">
        <v>378151</v>
      </c>
      <c r="F1366" s="50">
        <v>174924</v>
      </c>
      <c r="G1366" s="46">
        <v>222</v>
      </c>
      <c r="H1366" s="46">
        <v>6286</v>
      </c>
      <c r="I1366" s="47">
        <f>(G1366/$F1366)*100</f>
        <v>0.12691225903821088</v>
      </c>
      <c r="J1366" s="47">
        <f>(H1366/$F1366)*100</f>
        <v>3.593560632045917</v>
      </c>
      <c r="K1366" s="48">
        <f>IF(I1366&lt;='CBSA Bike Groupings'!$B$2,'CBSA Bike Groupings'!$A$2,
IF(AND(I1366&lt;='CBSA Bike Groupings'!$B$3,I1366&gt;'CBSA Bike Groupings'!$B$2),'CBSA Bike Groupings'!$A$3,
IF(AND(I1366&lt;='CBSA Bike Groupings'!$B$4,I1366&gt;'CBSA Bike Groupings'!$B$3),'CBSA Bike Groupings'!$A$4,
IF(AND(I1366&lt;='CBSA Bike Groupings'!$B$5,I1366&gt;'CBSA Bike Groupings'!$B$4),'CBSA Bike Groupings'!$A$5,
IF(I1366&gt;'CBSA Bike Groupings'!$B$5,'CBSA Bike Groupings'!$A$6,"")))))</f>
        <v>1</v>
      </c>
      <c r="L1366" s="48">
        <f>IF(J1366&lt;='CBSA Walk Groupings'!$B$2,'CBSA Walk Groupings'!$A$2,
IF(AND(J1366&lt;='CBSA Walk Groupings'!$B$3,J1366&gt;'CBSA Walk Groupings'!$B$2),'CBSA Walk Groupings'!$A$3,
IF(AND(J1366&lt;='CBSA Walk Groupings'!$B$4,J1366&gt;'CBSA Walk Groupings'!$B$3),'CBSA Walk Groupings'!$A$4,
IF(AND(J1366&lt;='CBSA Walk Groupings'!$B$5,J1366&gt;'CBSA Walk Groupings'!$B$4),'CBSA Walk Groupings'!$A$5,
IF(J1366&gt;'CBSA Walk Groupings'!$B$5,'CBSA Walk Groupings'!$A$6,"")))))</f>
        <v>5</v>
      </c>
      <c r="M1366" s="72">
        <v>1</v>
      </c>
      <c r="N1366" s="72">
        <v>4</v>
      </c>
    </row>
    <row r="1367" spans="1:14" x14ac:dyDescent="0.25">
      <c r="A1367" t="str">
        <f t="shared" si="21"/>
        <v>Oshkosh MPO_2013</v>
      </c>
      <c r="B1367" t="s">
        <v>414</v>
      </c>
      <c r="C1367" s="49" t="s">
        <v>115</v>
      </c>
      <c r="D1367">
        <v>2013</v>
      </c>
      <c r="E1367" s="45">
        <v>63617.068427590515</v>
      </c>
      <c r="F1367" s="50">
        <v>31182.392806665448</v>
      </c>
      <c r="G1367" s="46">
        <v>349.72293383574498</v>
      </c>
      <c r="H1367" s="46">
        <v>1125.7336440073605</v>
      </c>
      <c r="I1367" s="47">
        <v>1.1215397612494618</v>
      </c>
      <c r="J1367" s="47">
        <v>3.6101579855883519</v>
      </c>
      <c r="K1367" s="48">
        <f>IF(I1367&lt;='CBSA Bike Groupings'!$B$2,'CBSA Bike Groupings'!$A$2,
IF(AND(I1367&lt;='CBSA Bike Groupings'!$B$3,I1367&gt;'CBSA Bike Groupings'!$B$2),'CBSA Bike Groupings'!$A$3,
IF(AND(I1367&lt;='CBSA Bike Groupings'!$B$4,I1367&gt;'CBSA Bike Groupings'!$B$3),'CBSA Bike Groupings'!$A$4,
IF(AND(I1367&lt;='CBSA Bike Groupings'!$B$5,I1367&gt;'CBSA Bike Groupings'!$B$4),'CBSA Bike Groupings'!$A$5,
IF(I1367&gt;'CBSA Bike Groupings'!$B$5,'CBSA Bike Groupings'!$A$6,"")))))</f>
        <v>5</v>
      </c>
      <c r="L1367" s="48">
        <f>IF(J1367&lt;='CBSA Walk Groupings'!$B$2,'CBSA Walk Groupings'!$A$2,
IF(AND(J1367&lt;='CBSA Walk Groupings'!$B$3,J1367&gt;'CBSA Walk Groupings'!$B$2),'CBSA Walk Groupings'!$A$3,
IF(AND(J1367&lt;='CBSA Walk Groupings'!$B$4,J1367&gt;'CBSA Walk Groupings'!$B$3),'CBSA Walk Groupings'!$A$4,
IF(AND(J1367&lt;='CBSA Walk Groupings'!$B$5,J1367&gt;'CBSA Walk Groupings'!$B$4),'CBSA Walk Groupings'!$A$5,
IF(J1367&gt;'CBSA Walk Groupings'!$B$5,'CBSA Walk Groupings'!$A$6,"")))))</f>
        <v>5</v>
      </c>
      <c r="M1367" s="72">
        <v>0</v>
      </c>
      <c r="N1367" s="72">
        <v>0</v>
      </c>
    </row>
    <row r="1368" spans="1:14" x14ac:dyDescent="0.25">
      <c r="A1368" t="str">
        <f t="shared" si="21"/>
        <v>Oshkosh MPO_2014</v>
      </c>
      <c r="B1368" t="s">
        <v>414</v>
      </c>
      <c r="C1368" s="49" t="s">
        <v>115</v>
      </c>
      <c r="D1368">
        <v>2014</v>
      </c>
      <c r="E1368" s="45">
        <v>63731.206708129968</v>
      </c>
      <c r="F1368" s="50">
        <v>31829.78550491538</v>
      </c>
      <c r="G1368" s="46">
        <v>404.77792796037801</v>
      </c>
      <c r="H1368" s="46">
        <v>999.76427167823738</v>
      </c>
      <c r="I1368" s="47">
        <v>1.2716954309914195</v>
      </c>
      <c r="J1368" s="47">
        <v>3.1409708102614982</v>
      </c>
      <c r="K1368" s="48">
        <f>IF(I1368&lt;='CBSA Bike Groupings'!$B$2,'CBSA Bike Groupings'!$A$2,
IF(AND(I1368&lt;='CBSA Bike Groupings'!$B$3,I1368&gt;'CBSA Bike Groupings'!$B$2),'CBSA Bike Groupings'!$A$3,
IF(AND(I1368&lt;='CBSA Bike Groupings'!$B$4,I1368&gt;'CBSA Bike Groupings'!$B$3),'CBSA Bike Groupings'!$A$4,
IF(AND(I1368&lt;='CBSA Bike Groupings'!$B$5,I1368&gt;'CBSA Bike Groupings'!$B$4),'CBSA Bike Groupings'!$A$5,
IF(I1368&gt;'CBSA Bike Groupings'!$B$5,'CBSA Bike Groupings'!$A$6,"")))))</f>
        <v>5</v>
      </c>
      <c r="L1368" s="48">
        <f>IF(J1368&lt;='CBSA Walk Groupings'!$B$2,'CBSA Walk Groupings'!$A$2,
IF(AND(J1368&lt;='CBSA Walk Groupings'!$B$3,J1368&gt;'CBSA Walk Groupings'!$B$2),'CBSA Walk Groupings'!$A$3,
IF(AND(J1368&lt;='CBSA Walk Groupings'!$B$4,J1368&gt;'CBSA Walk Groupings'!$B$3),'CBSA Walk Groupings'!$A$4,
IF(AND(J1368&lt;='CBSA Walk Groupings'!$B$5,J1368&gt;'CBSA Walk Groupings'!$B$4),'CBSA Walk Groupings'!$A$5,
IF(J1368&gt;'CBSA Walk Groupings'!$B$5,'CBSA Walk Groupings'!$A$6,"")))))</f>
        <v>4</v>
      </c>
      <c r="M1368" s="72">
        <v>0</v>
      </c>
      <c r="N1368" s="72">
        <v>1</v>
      </c>
    </row>
    <row r="1369" spans="1:14" x14ac:dyDescent="0.25">
      <c r="A1369" t="str">
        <f t="shared" si="21"/>
        <v>Oshkosh MPO_2015</v>
      </c>
      <c r="B1369" t="s">
        <v>414</v>
      </c>
      <c r="C1369" s="49" t="s">
        <v>115</v>
      </c>
      <c r="D1369">
        <v>2015</v>
      </c>
      <c r="E1369" s="45">
        <v>63802.35195757803</v>
      </c>
      <c r="F1369" s="50">
        <v>31894.126864685262</v>
      </c>
      <c r="G1369" s="46">
        <v>271.87425023385441</v>
      </c>
      <c r="H1369" s="46">
        <v>1105.365446762916</v>
      </c>
      <c r="I1369" s="47">
        <v>0.85242731800533111</v>
      </c>
      <c r="J1369" s="47">
        <v>3.4657335234557891</v>
      </c>
      <c r="K1369" s="48">
        <f>IF(I1369&lt;='CBSA Bike Groupings'!$B$2,'CBSA Bike Groupings'!$A$2,
IF(AND(I1369&lt;='CBSA Bike Groupings'!$B$3,I1369&gt;'CBSA Bike Groupings'!$B$2),'CBSA Bike Groupings'!$A$3,
IF(AND(I1369&lt;='CBSA Bike Groupings'!$B$4,I1369&gt;'CBSA Bike Groupings'!$B$3),'CBSA Bike Groupings'!$A$4,
IF(AND(I1369&lt;='CBSA Bike Groupings'!$B$5,I1369&gt;'CBSA Bike Groupings'!$B$4),'CBSA Bike Groupings'!$A$5,
IF(I1369&gt;'CBSA Bike Groupings'!$B$5,'CBSA Bike Groupings'!$A$6,"")))))</f>
        <v>5</v>
      </c>
      <c r="L1369" s="48">
        <f>IF(J1369&lt;='CBSA Walk Groupings'!$B$2,'CBSA Walk Groupings'!$A$2,
IF(AND(J1369&lt;='CBSA Walk Groupings'!$B$3,J1369&gt;'CBSA Walk Groupings'!$B$2),'CBSA Walk Groupings'!$A$3,
IF(AND(J1369&lt;='CBSA Walk Groupings'!$B$4,J1369&gt;'CBSA Walk Groupings'!$B$3),'CBSA Walk Groupings'!$A$4,
IF(AND(J1369&lt;='CBSA Walk Groupings'!$B$5,J1369&gt;'CBSA Walk Groupings'!$B$4),'CBSA Walk Groupings'!$A$5,
IF(J1369&gt;'CBSA Walk Groupings'!$B$5,'CBSA Walk Groupings'!$A$6,"")))))</f>
        <v>5</v>
      </c>
      <c r="M1369" s="72">
        <v>0</v>
      </c>
      <c r="N1369" s="72">
        <v>0</v>
      </c>
    </row>
    <row r="1370" spans="1:14" x14ac:dyDescent="0.25">
      <c r="A1370" t="str">
        <f t="shared" si="21"/>
        <v>Oshkosh MPO_2016</v>
      </c>
      <c r="B1370" t="s">
        <v>414</v>
      </c>
      <c r="C1370" s="49" t="s">
        <v>115</v>
      </c>
      <c r="D1370">
        <v>2016</v>
      </c>
      <c r="E1370" s="45">
        <v>64070.994532146731</v>
      </c>
      <c r="F1370" s="50">
        <v>32760.518625331148</v>
      </c>
      <c r="G1370" s="46">
        <v>269.57442979524541</v>
      </c>
      <c r="H1370" s="46">
        <v>1237.6996571902669</v>
      </c>
      <c r="I1370" s="47">
        <v>0.82286374302635301</v>
      </c>
      <c r="J1370" s="47">
        <v>3.778022171582017</v>
      </c>
      <c r="K1370" s="48">
        <f>IF(I1370&lt;='CBSA Bike Groupings'!$B$2,'CBSA Bike Groupings'!$A$2,
IF(AND(I1370&lt;='CBSA Bike Groupings'!$B$3,I1370&gt;'CBSA Bike Groupings'!$B$2),'CBSA Bike Groupings'!$A$3,
IF(AND(I1370&lt;='CBSA Bike Groupings'!$B$4,I1370&gt;'CBSA Bike Groupings'!$B$3),'CBSA Bike Groupings'!$A$4,
IF(AND(I1370&lt;='CBSA Bike Groupings'!$B$5,I1370&gt;'CBSA Bike Groupings'!$B$4),'CBSA Bike Groupings'!$A$5,
IF(I1370&gt;'CBSA Bike Groupings'!$B$5,'CBSA Bike Groupings'!$A$6,"")))))</f>
        <v>5</v>
      </c>
      <c r="L1370" s="48">
        <f>IF(J1370&lt;='CBSA Walk Groupings'!$B$2,'CBSA Walk Groupings'!$A$2,
IF(AND(J1370&lt;='CBSA Walk Groupings'!$B$3,J1370&gt;'CBSA Walk Groupings'!$B$2),'CBSA Walk Groupings'!$A$3,
IF(AND(J1370&lt;='CBSA Walk Groupings'!$B$4,J1370&gt;'CBSA Walk Groupings'!$B$3),'CBSA Walk Groupings'!$A$4,
IF(AND(J1370&lt;='CBSA Walk Groupings'!$B$5,J1370&gt;'CBSA Walk Groupings'!$B$4),'CBSA Walk Groupings'!$A$5,
IF(J1370&gt;'CBSA Walk Groupings'!$B$5,'CBSA Walk Groupings'!$A$6,"")))))</f>
        <v>5</v>
      </c>
      <c r="M1370" s="72">
        <v>0</v>
      </c>
      <c r="N1370" s="72">
        <v>1</v>
      </c>
    </row>
    <row r="1371" spans="1:14" x14ac:dyDescent="0.25">
      <c r="A1371" t="str">
        <f t="shared" si="21"/>
        <v>Oshkosh MPO_2017</v>
      </c>
      <c r="B1371" t="s">
        <v>414</v>
      </c>
      <c r="C1371" s="49" t="s">
        <v>115</v>
      </c>
      <c r="D1371">
        <v>2017</v>
      </c>
      <c r="E1371" s="45">
        <v>63770</v>
      </c>
      <c r="F1371" s="50">
        <v>33161</v>
      </c>
      <c r="G1371" s="46">
        <v>251</v>
      </c>
      <c r="H1371" s="46">
        <v>1309</v>
      </c>
      <c r="I1371" s="47">
        <f>(G1371/$F1371)*100</f>
        <v>0.7569132414583396</v>
      </c>
      <c r="J1371" s="47">
        <f>(H1371/$F1371)*100</f>
        <v>3.9474080998763608</v>
      </c>
      <c r="K1371" s="48">
        <f>IF(I1371&lt;='CBSA Bike Groupings'!$B$2,'CBSA Bike Groupings'!$A$2,
IF(AND(I1371&lt;='CBSA Bike Groupings'!$B$3,I1371&gt;'CBSA Bike Groupings'!$B$2),'CBSA Bike Groupings'!$A$3,
IF(AND(I1371&lt;='CBSA Bike Groupings'!$B$4,I1371&gt;'CBSA Bike Groupings'!$B$3),'CBSA Bike Groupings'!$A$4,
IF(AND(I1371&lt;='CBSA Bike Groupings'!$B$5,I1371&gt;'CBSA Bike Groupings'!$B$4),'CBSA Bike Groupings'!$A$5,
IF(I1371&gt;'CBSA Bike Groupings'!$B$5,'CBSA Bike Groupings'!$A$6,"")))))</f>
        <v>4</v>
      </c>
      <c r="L1371" s="48">
        <f>IF(J1371&lt;='CBSA Walk Groupings'!$B$2,'CBSA Walk Groupings'!$A$2,
IF(AND(J1371&lt;='CBSA Walk Groupings'!$B$3,J1371&gt;'CBSA Walk Groupings'!$B$2),'CBSA Walk Groupings'!$A$3,
IF(AND(J1371&lt;='CBSA Walk Groupings'!$B$4,J1371&gt;'CBSA Walk Groupings'!$B$3),'CBSA Walk Groupings'!$A$4,
IF(AND(J1371&lt;='CBSA Walk Groupings'!$B$5,J1371&gt;'CBSA Walk Groupings'!$B$4),'CBSA Walk Groupings'!$A$5,
IF(J1371&gt;'CBSA Walk Groupings'!$B$5,'CBSA Walk Groupings'!$A$6,"")))))</f>
        <v>5</v>
      </c>
      <c r="M1371" s="72">
        <v>0</v>
      </c>
      <c r="N1371" s="72">
        <v>0</v>
      </c>
    </row>
    <row r="1372" spans="1:14" x14ac:dyDescent="0.25">
      <c r="A1372" t="str">
        <f t="shared" si="21"/>
        <v>Ouachata Council of Governments_2013</v>
      </c>
      <c r="B1372" t="s">
        <v>415</v>
      </c>
      <c r="C1372" s="49" t="s">
        <v>104</v>
      </c>
      <c r="D1372">
        <v>2013</v>
      </c>
      <c r="E1372" s="45">
        <v>106937.7053458017</v>
      </c>
      <c r="F1372" s="50">
        <v>43825.859338421469</v>
      </c>
      <c r="G1372" s="46">
        <v>105</v>
      </c>
      <c r="H1372" s="46">
        <v>529.100665231378</v>
      </c>
      <c r="I1372" s="47">
        <v>0.23958457765584093</v>
      </c>
      <c r="J1372" s="47">
        <v>1.207279613494135</v>
      </c>
      <c r="K1372" s="48">
        <f>IF(I1372&lt;='CBSA Bike Groupings'!$B$2,'CBSA Bike Groupings'!$A$2,
IF(AND(I1372&lt;='CBSA Bike Groupings'!$B$3,I1372&gt;'CBSA Bike Groupings'!$B$2),'CBSA Bike Groupings'!$A$3,
IF(AND(I1372&lt;='CBSA Bike Groupings'!$B$4,I1372&gt;'CBSA Bike Groupings'!$B$3),'CBSA Bike Groupings'!$A$4,
IF(AND(I1372&lt;='CBSA Bike Groupings'!$B$5,I1372&gt;'CBSA Bike Groupings'!$B$4),'CBSA Bike Groupings'!$A$5,
IF(I1372&gt;'CBSA Bike Groupings'!$B$5,'CBSA Bike Groupings'!$A$6,"")))))</f>
        <v>2</v>
      </c>
      <c r="L1372" s="48">
        <f>IF(J1372&lt;='CBSA Walk Groupings'!$B$2,'CBSA Walk Groupings'!$A$2,
IF(AND(J1372&lt;='CBSA Walk Groupings'!$B$3,J1372&gt;'CBSA Walk Groupings'!$B$2),'CBSA Walk Groupings'!$A$3,
IF(AND(J1372&lt;='CBSA Walk Groupings'!$B$4,J1372&gt;'CBSA Walk Groupings'!$B$3),'CBSA Walk Groupings'!$A$4,
IF(AND(J1372&lt;='CBSA Walk Groupings'!$B$5,J1372&gt;'CBSA Walk Groupings'!$B$4),'CBSA Walk Groupings'!$A$5,
IF(J1372&gt;'CBSA Walk Groupings'!$B$5,'CBSA Walk Groupings'!$A$6,"")))))</f>
        <v>1</v>
      </c>
      <c r="M1372" s="72">
        <v>1</v>
      </c>
      <c r="N1372" s="72">
        <v>3</v>
      </c>
    </row>
    <row r="1373" spans="1:14" x14ac:dyDescent="0.25">
      <c r="A1373" t="str">
        <f t="shared" si="21"/>
        <v>Ouachata Council of Governments_2014</v>
      </c>
      <c r="B1373" t="s">
        <v>415</v>
      </c>
      <c r="C1373" s="49" t="s">
        <v>104</v>
      </c>
      <c r="D1373">
        <v>2014</v>
      </c>
      <c r="E1373" s="45">
        <v>106462.58114217655</v>
      </c>
      <c r="F1373" s="50">
        <v>43646.02458869254</v>
      </c>
      <c r="G1373" s="46">
        <v>91</v>
      </c>
      <c r="H1373" s="46">
        <v>469.29248734268998</v>
      </c>
      <c r="I1373" s="47">
        <v>0.20849550642368367</v>
      </c>
      <c r="J1373" s="47">
        <v>1.0752238990037835</v>
      </c>
      <c r="K1373" s="48">
        <f>IF(I1373&lt;='CBSA Bike Groupings'!$B$2,'CBSA Bike Groupings'!$A$2,
IF(AND(I1373&lt;='CBSA Bike Groupings'!$B$3,I1373&gt;'CBSA Bike Groupings'!$B$2),'CBSA Bike Groupings'!$A$3,
IF(AND(I1373&lt;='CBSA Bike Groupings'!$B$4,I1373&gt;'CBSA Bike Groupings'!$B$3),'CBSA Bike Groupings'!$A$4,
IF(AND(I1373&lt;='CBSA Bike Groupings'!$B$5,I1373&gt;'CBSA Bike Groupings'!$B$4),'CBSA Bike Groupings'!$A$5,
IF(I1373&gt;'CBSA Bike Groupings'!$B$5,'CBSA Bike Groupings'!$A$6,"")))))</f>
        <v>1</v>
      </c>
      <c r="L1373" s="48">
        <f>IF(J1373&lt;='CBSA Walk Groupings'!$B$2,'CBSA Walk Groupings'!$A$2,
IF(AND(J1373&lt;='CBSA Walk Groupings'!$B$3,J1373&gt;'CBSA Walk Groupings'!$B$2),'CBSA Walk Groupings'!$A$3,
IF(AND(J1373&lt;='CBSA Walk Groupings'!$B$4,J1373&gt;'CBSA Walk Groupings'!$B$3),'CBSA Walk Groupings'!$A$4,
IF(AND(J1373&lt;='CBSA Walk Groupings'!$B$5,J1373&gt;'CBSA Walk Groupings'!$B$4),'CBSA Walk Groupings'!$A$5,
IF(J1373&gt;'CBSA Walk Groupings'!$B$5,'CBSA Walk Groupings'!$A$6,"")))))</f>
        <v>1</v>
      </c>
      <c r="M1373" s="72">
        <v>0</v>
      </c>
      <c r="N1373" s="72">
        <v>4</v>
      </c>
    </row>
    <row r="1374" spans="1:14" x14ac:dyDescent="0.25">
      <c r="A1374" t="str">
        <f t="shared" si="21"/>
        <v>Ouachata Council of Governments_2015</v>
      </c>
      <c r="B1374" t="s">
        <v>415</v>
      </c>
      <c r="C1374" s="49" t="s">
        <v>104</v>
      </c>
      <c r="D1374">
        <v>2015</v>
      </c>
      <c r="E1374" s="45">
        <v>106431.09901816768</v>
      </c>
      <c r="F1374" s="50">
        <v>43068.053399741279</v>
      </c>
      <c r="G1374" s="46">
        <v>127.889493643243</v>
      </c>
      <c r="H1374" s="46">
        <v>400.77677674385239</v>
      </c>
      <c r="I1374" s="47">
        <v>0.29694746696866325</v>
      </c>
      <c r="J1374" s="47">
        <v>0.93056626688927613</v>
      </c>
      <c r="K1374" s="48">
        <f>IF(I1374&lt;='CBSA Bike Groupings'!$B$2,'CBSA Bike Groupings'!$A$2,
IF(AND(I1374&lt;='CBSA Bike Groupings'!$B$3,I1374&gt;'CBSA Bike Groupings'!$B$2),'CBSA Bike Groupings'!$A$3,
IF(AND(I1374&lt;='CBSA Bike Groupings'!$B$4,I1374&gt;'CBSA Bike Groupings'!$B$3),'CBSA Bike Groupings'!$A$4,
IF(AND(I1374&lt;='CBSA Bike Groupings'!$B$5,I1374&gt;'CBSA Bike Groupings'!$B$4),'CBSA Bike Groupings'!$A$5,
IF(I1374&gt;'CBSA Bike Groupings'!$B$5,'CBSA Bike Groupings'!$A$6,"")))))</f>
        <v>2</v>
      </c>
      <c r="L1374" s="48">
        <f>IF(J1374&lt;='CBSA Walk Groupings'!$B$2,'CBSA Walk Groupings'!$A$2,
IF(AND(J1374&lt;='CBSA Walk Groupings'!$B$3,J1374&gt;'CBSA Walk Groupings'!$B$2),'CBSA Walk Groupings'!$A$3,
IF(AND(J1374&lt;='CBSA Walk Groupings'!$B$4,J1374&gt;'CBSA Walk Groupings'!$B$3),'CBSA Walk Groupings'!$A$4,
IF(AND(J1374&lt;='CBSA Walk Groupings'!$B$5,J1374&gt;'CBSA Walk Groupings'!$B$4),'CBSA Walk Groupings'!$A$5,
IF(J1374&gt;'CBSA Walk Groupings'!$B$5,'CBSA Walk Groupings'!$A$6,"")))))</f>
        <v>1</v>
      </c>
      <c r="M1374" s="72">
        <v>2</v>
      </c>
      <c r="N1374" s="72">
        <v>3</v>
      </c>
    </row>
    <row r="1375" spans="1:14" x14ac:dyDescent="0.25">
      <c r="A1375" t="str">
        <f t="shared" si="21"/>
        <v>Ouachata Council of Governments_2016</v>
      </c>
      <c r="B1375" t="s">
        <v>415</v>
      </c>
      <c r="C1375" s="49" t="s">
        <v>104</v>
      </c>
      <c r="D1375">
        <v>2016</v>
      </c>
      <c r="E1375" s="45">
        <v>106542.32411372552</v>
      </c>
      <c r="F1375" s="50">
        <v>42262.52478866536</v>
      </c>
      <c r="G1375" s="46">
        <v>73.223232287564997</v>
      </c>
      <c r="H1375" s="46">
        <v>452.87285083205006</v>
      </c>
      <c r="I1375" s="47">
        <v>0.1732580640974937</v>
      </c>
      <c r="J1375" s="47">
        <v>1.0715707428665235</v>
      </c>
      <c r="K1375" s="48">
        <f>IF(I1375&lt;='CBSA Bike Groupings'!$B$2,'CBSA Bike Groupings'!$A$2,
IF(AND(I1375&lt;='CBSA Bike Groupings'!$B$3,I1375&gt;'CBSA Bike Groupings'!$B$2),'CBSA Bike Groupings'!$A$3,
IF(AND(I1375&lt;='CBSA Bike Groupings'!$B$4,I1375&gt;'CBSA Bike Groupings'!$B$3),'CBSA Bike Groupings'!$A$4,
IF(AND(I1375&lt;='CBSA Bike Groupings'!$B$5,I1375&gt;'CBSA Bike Groupings'!$B$4),'CBSA Bike Groupings'!$A$5,
IF(I1375&gt;'CBSA Bike Groupings'!$B$5,'CBSA Bike Groupings'!$A$6,"")))))</f>
        <v>1</v>
      </c>
      <c r="L1375" s="48">
        <f>IF(J1375&lt;='CBSA Walk Groupings'!$B$2,'CBSA Walk Groupings'!$A$2,
IF(AND(J1375&lt;='CBSA Walk Groupings'!$B$3,J1375&gt;'CBSA Walk Groupings'!$B$2),'CBSA Walk Groupings'!$A$3,
IF(AND(J1375&lt;='CBSA Walk Groupings'!$B$4,J1375&gt;'CBSA Walk Groupings'!$B$3),'CBSA Walk Groupings'!$A$4,
IF(AND(J1375&lt;='CBSA Walk Groupings'!$B$5,J1375&gt;'CBSA Walk Groupings'!$B$4),'CBSA Walk Groupings'!$A$5,
IF(J1375&gt;'CBSA Walk Groupings'!$B$5,'CBSA Walk Groupings'!$A$6,"")))))</f>
        <v>1</v>
      </c>
      <c r="M1375" s="72">
        <v>1</v>
      </c>
      <c r="N1375" s="72">
        <v>2</v>
      </c>
    </row>
    <row r="1376" spans="1:14" x14ac:dyDescent="0.25">
      <c r="A1376" t="str">
        <f t="shared" si="21"/>
        <v>Ouachata Council of Governments_2017</v>
      </c>
      <c r="B1376" t="s">
        <v>415</v>
      </c>
      <c r="C1376" s="49" t="s">
        <v>104</v>
      </c>
      <c r="D1376">
        <v>2017</v>
      </c>
      <c r="E1376" s="45">
        <v>105921</v>
      </c>
      <c r="F1376" s="50">
        <v>42454</v>
      </c>
      <c r="G1376" s="46">
        <v>97</v>
      </c>
      <c r="H1376" s="46">
        <v>488</v>
      </c>
      <c r="I1376" s="47">
        <f>(G1376/$F1376)*100</f>
        <v>0.22848259292410608</v>
      </c>
      <c r="J1376" s="47">
        <f>(H1376/$F1376)*100</f>
        <v>1.1494794365666368</v>
      </c>
      <c r="K1376" s="48">
        <f>IF(I1376&lt;='CBSA Bike Groupings'!$B$2,'CBSA Bike Groupings'!$A$2,
IF(AND(I1376&lt;='CBSA Bike Groupings'!$B$3,I1376&gt;'CBSA Bike Groupings'!$B$2),'CBSA Bike Groupings'!$A$3,
IF(AND(I1376&lt;='CBSA Bike Groupings'!$B$4,I1376&gt;'CBSA Bike Groupings'!$B$3),'CBSA Bike Groupings'!$A$4,
IF(AND(I1376&lt;='CBSA Bike Groupings'!$B$5,I1376&gt;'CBSA Bike Groupings'!$B$4),'CBSA Bike Groupings'!$A$5,
IF(I1376&gt;'CBSA Bike Groupings'!$B$5,'CBSA Bike Groupings'!$A$6,"")))))</f>
        <v>1</v>
      </c>
      <c r="L1376" s="48">
        <f>IF(J1376&lt;='CBSA Walk Groupings'!$B$2,'CBSA Walk Groupings'!$A$2,
IF(AND(J1376&lt;='CBSA Walk Groupings'!$B$3,J1376&gt;'CBSA Walk Groupings'!$B$2),'CBSA Walk Groupings'!$A$3,
IF(AND(J1376&lt;='CBSA Walk Groupings'!$B$4,J1376&gt;'CBSA Walk Groupings'!$B$3),'CBSA Walk Groupings'!$A$4,
IF(AND(J1376&lt;='CBSA Walk Groupings'!$B$5,J1376&gt;'CBSA Walk Groupings'!$B$4),'CBSA Walk Groupings'!$A$5,
IF(J1376&gt;'CBSA Walk Groupings'!$B$5,'CBSA Walk Groupings'!$A$6,"")))))</f>
        <v>1</v>
      </c>
      <c r="M1376" s="72">
        <v>1</v>
      </c>
      <c r="N1376" s="72">
        <v>6</v>
      </c>
    </row>
    <row r="1377" spans="1:14" x14ac:dyDescent="0.25">
      <c r="A1377" t="str">
        <f t="shared" si="21"/>
        <v>Owensboro-Daviess County MPO_2013</v>
      </c>
      <c r="B1377" t="s">
        <v>416</v>
      </c>
      <c r="C1377" s="49" t="s">
        <v>155</v>
      </c>
      <c r="D1377">
        <v>2013</v>
      </c>
      <c r="E1377" s="45">
        <v>97155.114076663871</v>
      </c>
      <c r="F1377" s="50">
        <v>42212.960997573347</v>
      </c>
      <c r="G1377" s="46">
        <v>140.81033765510708</v>
      </c>
      <c r="H1377" s="46">
        <v>812.2625358074946</v>
      </c>
      <c r="I1377" s="47">
        <v>0.33357133526644028</v>
      </c>
      <c r="J1377" s="47">
        <v>1.9242017537082705</v>
      </c>
      <c r="K1377" s="48">
        <f>IF(I1377&lt;='CBSA Bike Groupings'!$B$2,'CBSA Bike Groupings'!$A$2,
IF(AND(I1377&lt;='CBSA Bike Groupings'!$B$3,I1377&gt;'CBSA Bike Groupings'!$B$2),'CBSA Bike Groupings'!$A$3,
IF(AND(I1377&lt;='CBSA Bike Groupings'!$B$4,I1377&gt;'CBSA Bike Groupings'!$B$3),'CBSA Bike Groupings'!$A$4,
IF(AND(I1377&lt;='CBSA Bike Groupings'!$B$5,I1377&gt;'CBSA Bike Groupings'!$B$4),'CBSA Bike Groupings'!$A$5,
IF(I1377&gt;'CBSA Bike Groupings'!$B$5,'CBSA Bike Groupings'!$A$6,"")))))</f>
        <v>2</v>
      </c>
      <c r="L1377" s="48">
        <f>IF(J1377&lt;='CBSA Walk Groupings'!$B$2,'CBSA Walk Groupings'!$A$2,
IF(AND(J1377&lt;='CBSA Walk Groupings'!$B$3,J1377&gt;'CBSA Walk Groupings'!$B$2),'CBSA Walk Groupings'!$A$3,
IF(AND(J1377&lt;='CBSA Walk Groupings'!$B$4,J1377&gt;'CBSA Walk Groupings'!$B$3),'CBSA Walk Groupings'!$A$4,
IF(AND(J1377&lt;='CBSA Walk Groupings'!$B$5,J1377&gt;'CBSA Walk Groupings'!$B$4),'CBSA Walk Groupings'!$A$5,
IF(J1377&gt;'CBSA Walk Groupings'!$B$5,'CBSA Walk Groupings'!$A$6,"")))))</f>
        <v>3</v>
      </c>
      <c r="M1377" s="72">
        <v>0</v>
      </c>
      <c r="N1377" s="72">
        <v>0</v>
      </c>
    </row>
    <row r="1378" spans="1:14" x14ac:dyDescent="0.25">
      <c r="A1378" t="str">
        <f t="shared" si="21"/>
        <v>Owensboro-Daviess County MPO_2014</v>
      </c>
      <c r="B1378" t="s">
        <v>416</v>
      </c>
      <c r="C1378" s="49" t="s">
        <v>155</v>
      </c>
      <c r="D1378">
        <v>2014</v>
      </c>
      <c r="E1378" s="45">
        <v>97566.400997199686</v>
      </c>
      <c r="F1378" s="50">
        <v>42370.115163347182</v>
      </c>
      <c r="G1378" s="46">
        <v>70.969878759842786</v>
      </c>
      <c r="H1378" s="46">
        <v>1027.5483998221976</v>
      </c>
      <c r="I1378" s="47">
        <v>0.16749984862263534</v>
      </c>
      <c r="J1378" s="47">
        <v>2.4251725440460725</v>
      </c>
      <c r="K1378" s="48">
        <f>IF(I1378&lt;='CBSA Bike Groupings'!$B$2,'CBSA Bike Groupings'!$A$2,
IF(AND(I1378&lt;='CBSA Bike Groupings'!$B$3,I1378&gt;'CBSA Bike Groupings'!$B$2),'CBSA Bike Groupings'!$A$3,
IF(AND(I1378&lt;='CBSA Bike Groupings'!$B$4,I1378&gt;'CBSA Bike Groupings'!$B$3),'CBSA Bike Groupings'!$A$4,
IF(AND(I1378&lt;='CBSA Bike Groupings'!$B$5,I1378&gt;'CBSA Bike Groupings'!$B$4),'CBSA Bike Groupings'!$A$5,
IF(I1378&gt;'CBSA Bike Groupings'!$B$5,'CBSA Bike Groupings'!$A$6,"")))))</f>
        <v>1</v>
      </c>
      <c r="L1378" s="48">
        <f>IF(J1378&lt;='CBSA Walk Groupings'!$B$2,'CBSA Walk Groupings'!$A$2,
IF(AND(J1378&lt;='CBSA Walk Groupings'!$B$3,J1378&gt;'CBSA Walk Groupings'!$B$2),'CBSA Walk Groupings'!$A$3,
IF(AND(J1378&lt;='CBSA Walk Groupings'!$B$4,J1378&gt;'CBSA Walk Groupings'!$B$3),'CBSA Walk Groupings'!$A$4,
IF(AND(J1378&lt;='CBSA Walk Groupings'!$B$5,J1378&gt;'CBSA Walk Groupings'!$B$4),'CBSA Walk Groupings'!$A$5,
IF(J1378&gt;'CBSA Walk Groupings'!$B$5,'CBSA Walk Groupings'!$A$6,"")))))</f>
        <v>4</v>
      </c>
      <c r="M1378" s="72">
        <v>0</v>
      </c>
      <c r="N1378" s="72">
        <v>1</v>
      </c>
    </row>
    <row r="1379" spans="1:14" x14ac:dyDescent="0.25">
      <c r="A1379" t="str">
        <f t="shared" si="21"/>
        <v>Owensboro-Daviess County MPO_2015</v>
      </c>
      <c r="B1379" t="s">
        <v>416</v>
      </c>
      <c r="C1379" s="49" t="s">
        <v>155</v>
      </c>
      <c r="D1379">
        <v>2015</v>
      </c>
      <c r="E1379" s="45">
        <v>98107.848944598765</v>
      </c>
      <c r="F1379" s="50">
        <v>42954.766921788556</v>
      </c>
      <c r="G1379" s="46">
        <v>91.964238794143569</v>
      </c>
      <c r="H1379" s="46">
        <v>1034.6389230022023</v>
      </c>
      <c r="I1379" s="47">
        <v>0.2140955367342367</v>
      </c>
      <c r="J1379" s="47">
        <v>2.4086707882411713</v>
      </c>
      <c r="K1379" s="48">
        <f>IF(I1379&lt;='CBSA Bike Groupings'!$B$2,'CBSA Bike Groupings'!$A$2,
IF(AND(I1379&lt;='CBSA Bike Groupings'!$B$3,I1379&gt;'CBSA Bike Groupings'!$B$2),'CBSA Bike Groupings'!$A$3,
IF(AND(I1379&lt;='CBSA Bike Groupings'!$B$4,I1379&gt;'CBSA Bike Groupings'!$B$3),'CBSA Bike Groupings'!$A$4,
IF(AND(I1379&lt;='CBSA Bike Groupings'!$B$5,I1379&gt;'CBSA Bike Groupings'!$B$4),'CBSA Bike Groupings'!$A$5,
IF(I1379&gt;'CBSA Bike Groupings'!$B$5,'CBSA Bike Groupings'!$A$6,"")))))</f>
        <v>1</v>
      </c>
      <c r="L1379" s="48">
        <f>IF(J1379&lt;='CBSA Walk Groupings'!$B$2,'CBSA Walk Groupings'!$A$2,
IF(AND(J1379&lt;='CBSA Walk Groupings'!$B$3,J1379&gt;'CBSA Walk Groupings'!$B$2),'CBSA Walk Groupings'!$A$3,
IF(AND(J1379&lt;='CBSA Walk Groupings'!$B$4,J1379&gt;'CBSA Walk Groupings'!$B$3),'CBSA Walk Groupings'!$A$4,
IF(AND(J1379&lt;='CBSA Walk Groupings'!$B$5,J1379&gt;'CBSA Walk Groupings'!$B$4),'CBSA Walk Groupings'!$A$5,
IF(J1379&gt;'CBSA Walk Groupings'!$B$5,'CBSA Walk Groupings'!$A$6,"")))))</f>
        <v>4</v>
      </c>
      <c r="M1379" s="72">
        <v>0</v>
      </c>
      <c r="N1379" s="72">
        <v>1</v>
      </c>
    </row>
    <row r="1380" spans="1:14" x14ac:dyDescent="0.25">
      <c r="A1380" t="str">
        <f t="shared" si="21"/>
        <v>Owensboro-Daviess County MPO_2016</v>
      </c>
      <c r="B1380" t="s">
        <v>416</v>
      </c>
      <c r="C1380" s="49" t="s">
        <v>155</v>
      </c>
      <c r="D1380">
        <v>2016</v>
      </c>
      <c r="E1380" s="45">
        <v>98659.772847517161</v>
      </c>
      <c r="F1380" s="50">
        <v>42990.917584779207</v>
      </c>
      <c r="G1380" s="46">
        <v>157.56907010523813</v>
      </c>
      <c r="H1380" s="46">
        <v>891.62354321335681</v>
      </c>
      <c r="I1380" s="47">
        <v>0.36651711328214343</v>
      </c>
      <c r="J1380" s="47">
        <v>2.0739811878987044</v>
      </c>
      <c r="K1380" s="48">
        <f>IF(I1380&lt;='CBSA Bike Groupings'!$B$2,'CBSA Bike Groupings'!$A$2,
IF(AND(I1380&lt;='CBSA Bike Groupings'!$B$3,I1380&gt;'CBSA Bike Groupings'!$B$2),'CBSA Bike Groupings'!$A$3,
IF(AND(I1380&lt;='CBSA Bike Groupings'!$B$4,I1380&gt;'CBSA Bike Groupings'!$B$3),'CBSA Bike Groupings'!$A$4,
IF(AND(I1380&lt;='CBSA Bike Groupings'!$B$5,I1380&gt;'CBSA Bike Groupings'!$B$4),'CBSA Bike Groupings'!$A$5,
IF(I1380&gt;'CBSA Bike Groupings'!$B$5,'CBSA Bike Groupings'!$A$6,"")))))</f>
        <v>3</v>
      </c>
      <c r="L1380" s="48">
        <f>IF(J1380&lt;='CBSA Walk Groupings'!$B$2,'CBSA Walk Groupings'!$A$2,
IF(AND(J1380&lt;='CBSA Walk Groupings'!$B$3,J1380&gt;'CBSA Walk Groupings'!$B$2),'CBSA Walk Groupings'!$A$3,
IF(AND(J1380&lt;='CBSA Walk Groupings'!$B$4,J1380&gt;'CBSA Walk Groupings'!$B$3),'CBSA Walk Groupings'!$A$4,
IF(AND(J1380&lt;='CBSA Walk Groupings'!$B$5,J1380&gt;'CBSA Walk Groupings'!$B$4),'CBSA Walk Groupings'!$A$5,
IF(J1380&gt;'CBSA Walk Groupings'!$B$5,'CBSA Walk Groupings'!$A$6,"")))))</f>
        <v>3</v>
      </c>
      <c r="M1380" s="72">
        <v>1</v>
      </c>
      <c r="N1380" s="72">
        <v>1</v>
      </c>
    </row>
    <row r="1381" spans="1:14" x14ac:dyDescent="0.25">
      <c r="A1381" t="str">
        <f t="shared" si="21"/>
        <v>Owensboro-Daviess County MPO_2017</v>
      </c>
      <c r="B1381" t="s">
        <v>416</v>
      </c>
      <c r="C1381" s="49" t="s">
        <v>155</v>
      </c>
      <c r="D1381">
        <v>2017</v>
      </c>
      <c r="E1381" s="45">
        <v>99192</v>
      </c>
      <c r="F1381" s="50">
        <v>43799</v>
      </c>
      <c r="G1381" s="46">
        <v>155</v>
      </c>
      <c r="H1381" s="46">
        <v>898</v>
      </c>
      <c r="I1381" s="47">
        <f>(G1381/$F1381)*100</f>
        <v>0.35388935820452522</v>
      </c>
      <c r="J1381" s="47">
        <f>(H1381/$F1381)*100</f>
        <v>2.0502751204365395</v>
      </c>
      <c r="K1381" s="48">
        <f>IF(I1381&lt;='CBSA Bike Groupings'!$B$2,'CBSA Bike Groupings'!$A$2,
IF(AND(I1381&lt;='CBSA Bike Groupings'!$B$3,I1381&gt;'CBSA Bike Groupings'!$B$2),'CBSA Bike Groupings'!$A$3,
IF(AND(I1381&lt;='CBSA Bike Groupings'!$B$4,I1381&gt;'CBSA Bike Groupings'!$B$3),'CBSA Bike Groupings'!$A$4,
IF(AND(I1381&lt;='CBSA Bike Groupings'!$B$5,I1381&gt;'CBSA Bike Groupings'!$B$4),'CBSA Bike Groupings'!$A$5,
IF(I1381&gt;'CBSA Bike Groupings'!$B$5,'CBSA Bike Groupings'!$A$6,"")))))</f>
        <v>3</v>
      </c>
      <c r="L1381" s="48">
        <f>IF(J1381&lt;='CBSA Walk Groupings'!$B$2,'CBSA Walk Groupings'!$A$2,
IF(AND(J1381&lt;='CBSA Walk Groupings'!$B$3,J1381&gt;'CBSA Walk Groupings'!$B$2),'CBSA Walk Groupings'!$A$3,
IF(AND(J1381&lt;='CBSA Walk Groupings'!$B$4,J1381&gt;'CBSA Walk Groupings'!$B$3),'CBSA Walk Groupings'!$A$4,
IF(AND(J1381&lt;='CBSA Walk Groupings'!$B$5,J1381&gt;'CBSA Walk Groupings'!$B$4),'CBSA Walk Groupings'!$A$5,
IF(J1381&gt;'CBSA Walk Groupings'!$B$5,'CBSA Walk Groupings'!$A$6,"")))))</f>
        <v>3</v>
      </c>
      <c r="M1381" s="72">
        <v>0</v>
      </c>
      <c r="N1381" s="72">
        <v>0</v>
      </c>
    </row>
    <row r="1382" spans="1:14" x14ac:dyDescent="0.25">
      <c r="A1382" t="str">
        <f t="shared" si="21"/>
        <v>Ozarks Transportation Organization_2013</v>
      </c>
      <c r="B1382" t="s">
        <v>417</v>
      </c>
      <c r="C1382" s="49" t="s">
        <v>173</v>
      </c>
      <c r="D1382">
        <v>2013</v>
      </c>
      <c r="E1382" s="45">
        <v>298024.27844667266</v>
      </c>
      <c r="F1382" s="50">
        <v>140712.31099114218</v>
      </c>
      <c r="G1382" s="46">
        <v>677.99988205756802</v>
      </c>
      <c r="H1382" s="46">
        <v>3027.1112546167383</v>
      </c>
      <c r="I1382" s="47">
        <v>0.48183408920080062</v>
      </c>
      <c r="J1382" s="47">
        <v>2.1512767669683819</v>
      </c>
      <c r="K1382" s="48">
        <f>IF(I1382&lt;='CBSA Bike Groupings'!$B$2,'CBSA Bike Groupings'!$A$2,
IF(AND(I1382&lt;='CBSA Bike Groupings'!$B$3,I1382&gt;'CBSA Bike Groupings'!$B$2),'CBSA Bike Groupings'!$A$3,
IF(AND(I1382&lt;='CBSA Bike Groupings'!$B$4,I1382&gt;'CBSA Bike Groupings'!$B$3),'CBSA Bike Groupings'!$A$4,
IF(AND(I1382&lt;='CBSA Bike Groupings'!$B$5,I1382&gt;'CBSA Bike Groupings'!$B$4),'CBSA Bike Groupings'!$A$5,
IF(I1382&gt;'CBSA Bike Groupings'!$B$5,'CBSA Bike Groupings'!$A$6,"")))))</f>
        <v>3</v>
      </c>
      <c r="L1382" s="48">
        <f>IF(J1382&lt;='CBSA Walk Groupings'!$B$2,'CBSA Walk Groupings'!$A$2,
IF(AND(J1382&lt;='CBSA Walk Groupings'!$B$3,J1382&gt;'CBSA Walk Groupings'!$B$2),'CBSA Walk Groupings'!$A$3,
IF(AND(J1382&lt;='CBSA Walk Groupings'!$B$4,J1382&gt;'CBSA Walk Groupings'!$B$3),'CBSA Walk Groupings'!$A$4,
IF(AND(J1382&lt;='CBSA Walk Groupings'!$B$5,J1382&gt;'CBSA Walk Groupings'!$B$4),'CBSA Walk Groupings'!$A$5,
IF(J1382&gt;'CBSA Walk Groupings'!$B$5,'CBSA Walk Groupings'!$A$6,"")))))</f>
        <v>3</v>
      </c>
      <c r="M1382" s="72">
        <v>1</v>
      </c>
      <c r="N1382" s="72">
        <v>2</v>
      </c>
    </row>
    <row r="1383" spans="1:14" x14ac:dyDescent="0.25">
      <c r="A1383" t="str">
        <f t="shared" si="21"/>
        <v>Ozarks Transportation Organization_2014</v>
      </c>
      <c r="B1383" t="s">
        <v>417</v>
      </c>
      <c r="C1383" s="49" t="s">
        <v>173</v>
      </c>
      <c r="D1383">
        <v>2014</v>
      </c>
      <c r="E1383" s="45">
        <v>301221.43113792501</v>
      </c>
      <c r="F1383" s="50">
        <v>141891.05886246773</v>
      </c>
      <c r="G1383" s="46">
        <v>708.99987584992209</v>
      </c>
      <c r="H1383" s="46">
        <v>2926.0563223607078</v>
      </c>
      <c r="I1383" s="47">
        <v>0.49967903653262746</v>
      </c>
      <c r="J1383" s="47">
        <v>2.0621851340167092</v>
      </c>
      <c r="K1383" s="48">
        <f>IF(I1383&lt;='CBSA Bike Groupings'!$B$2,'CBSA Bike Groupings'!$A$2,
IF(AND(I1383&lt;='CBSA Bike Groupings'!$B$3,I1383&gt;'CBSA Bike Groupings'!$B$2),'CBSA Bike Groupings'!$A$3,
IF(AND(I1383&lt;='CBSA Bike Groupings'!$B$4,I1383&gt;'CBSA Bike Groupings'!$B$3),'CBSA Bike Groupings'!$A$4,
IF(AND(I1383&lt;='CBSA Bike Groupings'!$B$5,I1383&gt;'CBSA Bike Groupings'!$B$4),'CBSA Bike Groupings'!$A$5,
IF(I1383&gt;'CBSA Bike Groupings'!$B$5,'CBSA Bike Groupings'!$A$6,"")))))</f>
        <v>3</v>
      </c>
      <c r="L1383" s="48">
        <f>IF(J1383&lt;='CBSA Walk Groupings'!$B$2,'CBSA Walk Groupings'!$A$2,
IF(AND(J1383&lt;='CBSA Walk Groupings'!$B$3,J1383&gt;'CBSA Walk Groupings'!$B$2),'CBSA Walk Groupings'!$A$3,
IF(AND(J1383&lt;='CBSA Walk Groupings'!$B$4,J1383&gt;'CBSA Walk Groupings'!$B$3),'CBSA Walk Groupings'!$A$4,
IF(AND(J1383&lt;='CBSA Walk Groupings'!$B$5,J1383&gt;'CBSA Walk Groupings'!$B$4),'CBSA Walk Groupings'!$A$5,
IF(J1383&gt;'CBSA Walk Groupings'!$B$5,'CBSA Walk Groupings'!$A$6,"")))))</f>
        <v>3</v>
      </c>
      <c r="M1383" s="72">
        <v>1</v>
      </c>
      <c r="N1383" s="72">
        <v>2</v>
      </c>
    </row>
    <row r="1384" spans="1:14" x14ac:dyDescent="0.25">
      <c r="A1384" t="str">
        <f t="shared" si="21"/>
        <v>Ozarks Transportation Organization_2015</v>
      </c>
      <c r="B1384" t="s">
        <v>417</v>
      </c>
      <c r="C1384" s="49" t="s">
        <v>173</v>
      </c>
      <c r="D1384">
        <v>2015</v>
      </c>
      <c r="E1384" s="45">
        <v>304469.90734203835</v>
      </c>
      <c r="F1384" s="50">
        <v>142889.45288551666</v>
      </c>
      <c r="G1384" s="46">
        <v>668.99999999996498</v>
      </c>
      <c r="H1384" s="46">
        <v>2924.0558311690816</v>
      </c>
      <c r="I1384" s="47">
        <v>0.46819410844547726</v>
      </c>
      <c r="J1384" s="47">
        <v>2.0463762524948859</v>
      </c>
      <c r="K1384" s="48">
        <f>IF(I1384&lt;='CBSA Bike Groupings'!$B$2,'CBSA Bike Groupings'!$A$2,
IF(AND(I1384&lt;='CBSA Bike Groupings'!$B$3,I1384&gt;'CBSA Bike Groupings'!$B$2),'CBSA Bike Groupings'!$A$3,
IF(AND(I1384&lt;='CBSA Bike Groupings'!$B$4,I1384&gt;'CBSA Bike Groupings'!$B$3),'CBSA Bike Groupings'!$A$4,
IF(AND(I1384&lt;='CBSA Bike Groupings'!$B$5,I1384&gt;'CBSA Bike Groupings'!$B$4),'CBSA Bike Groupings'!$A$5,
IF(I1384&gt;'CBSA Bike Groupings'!$B$5,'CBSA Bike Groupings'!$A$6,"")))))</f>
        <v>3</v>
      </c>
      <c r="L1384" s="48">
        <f>IF(J1384&lt;='CBSA Walk Groupings'!$B$2,'CBSA Walk Groupings'!$A$2,
IF(AND(J1384&lt;='CBSA Walk Groupings'!$B$3,J1384&gt;'CBSA Walk Groupings'!$B$2),'CBSA Walk Groupings'!$A$3,
IF(AND(J1384&lt;='CBSA Walk Groupings'!$B$4,J1384&gt;'CBSA Walk Groupings'!$B$3),'CBSA Walk Groupings'!$A$4,
IF(AND(J1384&lt;='CBSA Walk Groupings'!$B$5,J1384&gt;'CBSA Walk Groupings'!$B$4),'CBSA Walk Groupings'!$A$5,
IF(J1384&gt;'CBSA Walk Groupings'!$B$5,'CBSA Walk Groupings'!$A$6,"")))))</f>
        <v>3</v>
      </c>
      <c r="M1384" s="72">
        <v>2</v>
      </c>
      <c r="N1384" s="72">
        <v>5</v>
      </c>
    </row>
    <row r="1385" spans="1:14" x14ac:dyDescent="0.25">
      <c r="A1385" t="str">
        <f t="shared" si="21"/>
        <v>Ozarks Transportation Organization_2016</v>
      </c>
      <c r="B1385" t="s">
        <v>417</v>
      </c>
      <c r="C1385" s="49" t="s">
        <v>173</v>
      </c>
      <c r="D1385">
        <v>2016</v>
      </c>
      <c r="E1385" s="45">
        <v>307111.01929194009</v>
      </c>
      <c r="F1385" s="50">
        <v>144128.06063808795</v>
      </c>
      <c r="G1385" s="46">
        <v>786.88174262424297</v>
      </c>
      <c r="H1385" s="46">
        <v>2865.2966576239514</v>
      </c>
      <c r="I1385" s="47">
        <v>0.54596012680704731</v>
      </c>
      <c r="J1385" s="47">
        <v>1.9880213783066438</v>
      </c>
      <c r="K1385" s="48">
        <f>IF(I1385&lt;='CBSA Bike Groupings'!$B$2,'CBSA Bike Groupings'!$A$2,
IF(AND(I1385&lt;='CBSA Bike Groupings'!$B$3,I1385&gt;'CBSA Bike Groupings'!$B$2),'CBSA Bike Groupings'!$A$3,
IF(AND(I1385&lt;='CBSA Bike Groupings'!$B$4,I1385&gt;'CBSA Bike Groupings'!$B$3),'CBSA Bike Groupings'!$A$4,
IF(AND(I1385&lt;='CBSA Bike Groupings'!$B$5,I1385&gt;'CBSA Bike Groupings'!$B$4),'CBSA Bike Groupings'!$A$5,
IF(I1385&gt;'CBSA Bike Groupings'!$B$5,'CBSA Bike Groupings'!$A$6,"")))))</f>
        <v>3</v>
      </c>
      <c r="L1385" s="48">
        <f>IF(J1385&lt;='CBSA Walk Groupings'!$B$2,'CBSA Walk Groupings'!$A$2,
IF(AND(J1385&lt;='CBSA Walk Groupings'!$B$3,J1385&gt;'CBSA Walk Groupings'!$B$2),'CBSA Walk Groupings'!$A$3,
IF(AND(J1385&lt;='CBSA Walk Groupings'!$B$4,J1385&gt;'CBSA Walk Groupings'!$B$3),'CBSA Walk Groupings'!$A$4,
IF(AND(J1385&lt;='CBSA Walk Groupings'!$B$5,J1385&gt;'CBSA Walk Groupings'!$B$4),'CBSA Walk Groupings'!$A$5,
IF(J1385&gt;'CBSA Walk Groupings'!$B$5,'CBSA Walk Groupings'!$A$6,"")))))</f>
        <v>3</v>
      </c>
      <c r="M1385" s="72">
        <v>3</v>
      </c>
      <c r="N1385" s="72">
        <v>5</v>
      </c>
    </row>
    <row r="1386" spans="1:14" x14ac:dyDescent="0.25">
      <c r="A1386" t="str">
        <f t="shared" si="21"/>
        <v>Ozarks Transportation Organization_2017</v>
      </c>
      <c r="B1386" t="s">
        <v>417</v>
      </c>
      <c r="C1386" s="49" t="s">
        <v>173</v>
      </c>
      <c r="D1386">
        <v>2017</v>
      </c>
      <c r="E1386" s="45">
        <v>309114</v>
      </c>
      <c r="F1386" s="50">
        <v>146256</v>
      </c>
      <c r="G1386" s="46">
        <v>709</v>
      </c>
      <c r="H1386" s="46">
        <v>3267</v>
      </c>
      <c r="I1386" s="47">
        <f>(G1386/$F1386)*100</f>
        <v>0.48476643693250193</v>
      </c>
      <c r="J1386" s="47">
        <f>(H1386/$F1386)*100</f>
        <v>2.2337545126353793</v>
      </c>
      <c r="K1386" s="48">
        <f>IF(I1386&lt;='CBSA Bike Groupings'!$B$2,'CBSA Bike Groupings'!$A$2,
IF(AND(I1386&lt;='CBSA Bike Groupings'!$B$3,I1386&gt;'CBSA Bike Groupings'!$B$2),'CBSA Bike Groupings'!$A$3,
IF(AND(I1386&lt;='CBSA Bike Groupings'!$B$4,I1386&gt;'CBSA Bike Groupings'!$B$3),'CBSA Bike Groupings'!$A$4,
IF(AND(I1386&lt;='CBSA Bike Groupings'!$B$5,I1386&gt;'CBSA Bike Groupings'!$B$4),'CBSA Bike Groupings'!$A$5,
IF(I1386&gt;'CBSA Bike Groupings'!$B$5,'CBSA Bike Groupings'!$A$6,"")))))</f>
        <v>3</v>
      </c>
      <c r="L1386" s="48">
        <f>IF(J1386&lt;='CBSA Walk Groupings'!$B$2,'CBSA Walk Groupings'!$A$2,
IF(AND(J1386&lt;='CBSA Walk Groupings'!$B$3,J1386&gt;'CBSA Walk Groupings'!$B$2),'CBSA Walk Groupings'!$A$3,
IF(AND(J1386&lt;='CBSA Walk Groupings'!$B$4,J1386&gt;'CBSA Walk Groupings'!$B$3),'CBSA Walk Groupings'!$A$4,
IF(AND(J1386&lt;='CBSA Walk Groupings'!$B$5,J1386&gt;'CBSA Walk Groupings'!$B$4),'CBSA Walk Groupings'!$A$5,
IF(J1386&gt;'CBSA Walk Groupings'!$B$5,'CBSA Walk Groupings'!$A$6,"")))))</f>
        <v>3</v>
      </c>
      <c r="M1386" s="72">
        <v>0</v>
      </c>
      <c r="N1386" s="72">
        <v>7</v>
      </c>
    </row>
    <row r="1387" spans="1:14" x14ac:dyDescent="0.25">
      <c r="A1387" t="str">
        <f t="shared" si="21"/>
        <v>Palm Beach MPO_2013</v>
      </c>
      <c r="B1387" t="s">
        <v>418</v>
      </c>
      <c r="C1387" s="49" t="s">
        <v>136</v>
      </c>
      <c r="D1387">
        <v>2013</v>
      </c>
      <c r="E1387" s="45">
        <v>1297218.4054934043</v>
      </c>
      <c r="F1387" s="50">
        <v>558681.62033927976</v>
      </c>
      <c r="G1387" s="46">
        <v>3240.7479109850565</v>
      </c>
      <c r="H1387" s="46">
        <v>8524.8468311134147</v>
      </c>
      <c r="I1387" s="47">
        <v>0.58007061499839463</v>
      </c>
      <c r="J1387" s="47">
        <v>1.5258863941033878</v>
      </c>
      <c r="K1387" s="48">
        <f>IF(I1387&lt;='CBSA Bike Groupings'!$B$2,'CBSA Bike Groupings'!$A$2,
IF(AND(I1387&lt;='CBSA Bike Groupings'!$B$3,I1387&gt;'CBSA Bike Groupings'!$B$2),'CBSA Bike Groupings'!$A$3,
IF(AND(I1387&lt;='CBSA Bike Groupings'!$B$4,I1387&gt;'CBSA Bike Groupings'!$B$3),'CBSA Bike Groupings'!$A$4,
IF(AND(I1387&lt;='CBSA Bike Groupings'!$B$5,I1387&gt;'CBSA Bike Groupings'!$B$4),'CBSA Bike Groupings'!$A$5,
IF(I1387&gt;'CBSA Bike Groupings'!$B$5,'CBSA Bike Groupings'!$A$6,"")))))</f>
        <v>3</v>
      </c>
      <c r="L1387" s="48">
        <f>IF(J1387&lt;='CBSA Walk Groupings'!$B$2,'CBSA Walk Groupings'!$A$2,
IF(AND(J1387&lt;='CBSA Walk Groupings'!$B$3,J1387&gt;'CBSA Walk Groupings'!$B$2),'CBSA Walk Groupings'!$A$3,
IF(AND(J1387&lt;='CBSA Walk Groupings'!$B$4,J1387&gt;'CBSA Walk Groupings'!$B$3),'CBSA Walk Groupings'!$A$4,
IF(AND(J1387&lt;='CBSA Walk Groupings'!$B$5,J1387&gt;'CBSA Walk Groupings'!$B$4),'CBSA Walk Groupings'!$A$5,
IF(J1387&gt;'CBSA Walk Groupings'!$B$5,'CBSA Walk Groupings'!$A$6,"")))))</f>
        <v>2</v>
      </c>
      <c r="M1387" s="72">
        <v>6</v>
      </c>
      <c r="N1387" s="72">
        <v>34</v>
      </c>
    </row>
    <row r="1388" spans="1:14" x14ac:dyDescent="0.25">
      <c r="A1388" t="str">
        <f t="shared" si="21"/>
        <v>Palm Beach MPO_2014</v>
      </c>
      <c r="B1388" t="s">
        <v>418</v>
      </c>
      <c r="C1388" s="49" t="s">
        <v>136</v>
      </c>
      <c r="D1388">
        <v>2014</v>
      </c>
      <c r="E1388" s="45">
        <v>1316484.588764587</v>
      </c>
      <c r="F1388" s="50">
        <v>573985.79719413794</v>
      </c>
      <c r="G1388" s="46">
        <v>3103.5953842059612</v>
      </c>
      <c r="H1388" s="46">
        <v>8738.8299096892006</v>
      </c>
      <c r="I1388" s="47">
        <v>0.54070943904492452</v>
      </c>
      <c r="J1388" s="47">
        <v>1.5224819067663247</v>
      </c>
      <c r="K1388" s="48">
        <f>IF(I1388&lt;='CBSA Bike Groupings'!$B$2,'CBSA Bike Groupings'!$A$2,
IF(AND(I1388&lt;='CBSA Bike Groupings'!$B$3,I1388&gt;'CBSA Bike Groupings'!$B$2),'CBSA Bike Groupings'!$A$3,
IF(AND(I1388&lt;='CBSA Bike Groupings'!$B$4,I1388&gt;'CBSA Bike Groupings'!$B$3),'CBSA Bike Groupings'!$A$4,
IF(AND(I1388&lt;='CBSA Bike Groupings'!$B$5,I1388&gt;'CBSA Bike Groupings'!$B$4),'CBSA Bike Groupings'!$A$5,
IF(I1388&gt;'CBSA Bike Groupings'!$B$5,'CBSA Bike Groupings'!$A$6,"")))))</f>
        <v>3</v>
      </c>
      <c r="L1388" s="48">
        <f>IF(J1388&lt;='CBSA Walk Groupings'!$B$2,'CBSA Walk Groupings'!$A$2,
IF(AND(J1388&lt;='CBSA Walk Groupings'!$B$3,J1388&gt;'CBSA Walk Groupings'!$B$2),'CBSA Walk Groupings'!$A$3,
IF(AND(J1388&lt;='CBSA Walk Groupings'!$B$4,J1388&gt;'CBSA Walk Groupings'!$B$3),'CBSA Walk Groupings'!$A$4,
IF(AND(J1388&lt;='CBSA Walk Groupings'!$B$5,J1388&gt;'CBSA Walk Groupings'!$B$4),'CBSA Walk Groupings'!$A$5,
IF(J1388&gt;'CBSA Walk Groupings'!$B$5,'CBSA Walk Groupings'!$A$6,"")))))</f>
        <v>2</v>
      </c>
      <c r="M1388" s="72">
        <v>8</v>
      </c>
      <c r="N1388" s="72">
        <v>34</v>
      </c>
    </row>
    <row r="1389" spans="1:14" x14ac:dyDescent="0.25">
      <c r="A1389" t="str">
        <f t="shared" si="21"/>
        <v>Palm Beach MPO_2015</v>
      </c>
      <c r="B1389" t="s">
        <v>418</v>
      </c>
      <c r="C1389" s="49" t="s">
        <v>136</v>
      </c>
      <c r="D1389">
        <v>2015</v>
      </c>
      <c r="E1389" s="45">
        <v>1335911.4290958368</v>
      </c>
      <c r="F1389" s="50">
        <v>589889.31402377808</v>
      </c>
      <c r="G1389" s="46">
        <v>3812.1470524727215</v>
      </c>
      <c r="H1389" s="46">
        <v>8881.6268548276967</v>
      </c>
      <c r="I1389" s="47">
        <v>0.64624785732583323</v>
      </c>
      <c r="J1389" s="47">
        <v>1.5056429475292519</v>
      </c>
      <c r="K1389" s="48">
        <f>IF(I1389&lt;='CBSA Bike Groupings'!$B$2,'CBSA Bike Groupings'!$A$2,
IF(AND(I1389&lt;='CBSA Bike Groupings'!$B$3,I1389&gt;'CBSA Bike Groupings'!$B$2),'CBSA Bike Groupings'!$A$3,
IF(AND(I1389&lt;='CBSA Bike Groupings'!$B$4,I1389&gt;'CBSA Bike Groupings'!$B$3),'CBSA Bike Groupings'!$A$4,
IF(AND(I1389&lt;='CBSA Bike Groupings'!$B$5,I1389&gt;'CBSA Bike Groupings'!$B$4),'CBSA Bike Groupings'!$A$5,
IF(I1389&gt;'CBSA Bike Groupings'!$B$5,'CBSA Bike Groupings'!$A$6,"")))))</f>
        <v>4</v>
      </c>
      <c r="L1389" s="48">
        <f>IF(J1389&lt;='CBSA Walk Groupings'!$B$2,'CBSA Walk Groupings'!$A$2,
IF(AND(J1389&lt;='CBSA Walk Groupings'!$B$3,J1389&gt;'CBSA Walk Groupings'!$B$2),'CBSA Walk Groupings'!$A$3,
IF(AND(J1389&lt;='CBSA Walk Groupings'!$B$4,J1389&gt;'CBSA Walk Groupings'!$B$3),'CBSA Walk Groupings'!$A$4,
IF(AND(J1389&lt;='CBSA Walk Groupings'!$B$5,J1389&gt;'CBSA Walk Groupings'!$B$4),'CBSA Walk Groupings'!$A$5,
IF(J1389&gt;'CBSA Walk Groupings'!$B$5,'CBSA Walk Groupings'!$A$6,"")))))</f>
        <v>2</v>
      </c>
      <c r="M1389" s="72">
        <v>16</v>
      </c>
      <c r="N1389" s="72">
        <v>37</v>
      </c>
    </row>
    <row r="1390" spans="1:14" x14ac:dyDescent="0.25">
      <c r="A1390" t="str">
        <f t="shared" si="21"/>
        <v>Palm Beach MPO_2016</v>
      </c>
      <c r="B1390" t="s">
        <v>418</v>
      </c>
      <c r="C1390" s="49" t="s">
        <v>136</v>
      </c>
      <c r="D1390">
        <v>2016</v>
      </c>
      <c r="E1390" s="45">
        <v>1356557.176562058</v>
      </c>
      <c r="F1390" s="50">
        <v>609098.16744787118</v>
      </c>
      <c r="G1390" s="46">
        <v>4029.937138531388</v>
      </c>
      <c r="H1390" s="46">
        <v>8881.0232607603211</v>
      </c>
      <c r="I1390" s="47">
        <v>0.66162358613175176</v>
      </c>
      <c r="J1390" s="47">
        <v>1.4580610705121504</v>
      </c>
      <c r="K1390" s="48">
        <f>IF(I1390&lt;='CBSA Bike Groupings'!$B$2,'CBSA Bike Groupings'!$A$2,
IF(AND(I1390&lt;='CBSA Bike Groupings'!$B$3,I1390&gt;'CBSA Bike Groupings'!$B$2),'CBSA Bike Groupings'!$A$3,
IF(AND(I1390&lt;='CBSA Bike Groupings'!$B$4,I1390&gt;'CBSA Bike Groupings'!$B$3),'CBSA Bike Groupings'!$A$4,
IF(AND(I1390&lt;='CBSA Bike Groupings'!$B$5,I1390&gt;'CBSA Bike Groupings'!$B$4),'CBSA Bike Groupings'!$A$5,
IF(I1390&gt;'CBSA Bike Groupings'!$B$5,'CBSA Bike Groupings'!$A$6,"")))))</f>
        <v>4</v>
      </c>
      <c r="L1390" s="48">
        <f>IF(J1390&lt;='CBSA Walk Groupings'!$B$2,'CBSA Walk Groupings'!$A$2,
IF(AND(J1390&lt;='CBSA Walk Groupings'!$B$3,J1390&gt;'CBSA Walk Groupings'!$B$2),'CBSA Walk Groupings'!$A$3,
IF(AND(J1390&lt;='CBSA Walk Groupings'!$B$4,J1390&gt;'CBSA Walk Groupings'!$B$3),'CBSA Walk Groupings'!$A$4,
IF(AND(J1390&lt;='CBSA Walk Groupings'!$B$5,J1390&gt;'CBSA Walk Groupings'!$B$4),'CBSA Walk Groupings'!$A$5,
IF(J1390&gt;'CBSA Walk Groupings'!$B$5,'CBSA Walk Groupings'!$A$6,"")))))</f>
        <v>2</v>
      </c>
      <c r="M1390" s="72">
        <v>7</v>
      </c>
      <c r="N1390" s="72">
        <v>37</v>
      </c>
    </row>
    <row r="1391" spans="1:14" x14ac:dyDescent="0.25">
      <c r="A1391" t="str">
        <f t="shared" si="21"/>
        <v>Palm Beach MPO_2017</v>
      </c>
      <c r="B1391" t="s">
        <v>418</v>
      </c>
      <c r="C1391" s="49" t="s">
        <v>136</v>
      </c>
      <c r="D1391">
        <v>2017</v>
      </c>
      <c r="E1391" s="45">
        <v>1383935</v>
      </c>
      <c r="F1391" s="50">
        <v>626924</v>
      </c>
      <c r="G1391" s="46">
        <v>3834</v>
      </c>
      <c r="H1391" s="46">
        <v>9235</v>
      </c>
      <c r="I1391" s="47">
        <f>(G1391/$F1391)*100</f>
        <v>0.61155738175600227</v>
      </c>
      <c r="J1391" s="47">
        <f>(H1391/$F1391)*100</f>
        <v>1.4730653157320506</v>
      </c>
      <c r="K1391" s="48">
        <f>IF(I1391&lt;='CBSA Bike Groupings'!$B$2,'CBSA Bike Groupings'!$A$2,
IF(AND(I1391&lt;='CBSA Bike Groupings'!$B$3,I1391&gt;'CBSA Bike Groupings'!$B$2),'CBSA Bike Groupings'!$A$3,
IF(AND(I1391&lt;='CBSA Bike Groupings'!$B$4,I1391&gt;'CBSA Bike Groupings'!$B$3),'CBSA Bike Groupings'!$A$4,
IF(AND(I1391&lt;='CBSA Bike Groupings'!$B$5,I1391&gt;'CBSA Bike Groupings'!$B$4),'CBSA Bike Groupings'!$A$5,
IF(I1391&gt;'CBSA Bike Groupings'!$B$5,'CBSA Bike Groupings'!$A$6,"")))))</f>
        <v>3</v>
      </c>
      <c r="L1391" s="48">
        <f>IF(J1391&lt;='CBSA Walk Groupings'!$B$2,'CBSA Walk Groupings'!$A$2,
IF(AND(J1391&lt;='CBSA Walk Groupings'!$B$3,J1391&gt;'CBSA Walk Groupings'!$B$2),'CBSA Walk Groupings'!$A$3,
IF(AND(J1391&lt;='CBSA Walk Groupings'!$B$4,J1391&gt;'CBSA Walk Groupings'!$B$3),'CBSA Walk Groupings'!$A$4,
IF(AND(J1391&lt;='CBSA Walk Groupings'!$B$5,J1391&gt;'CBSA Walk Groupings'!$B$4),'CBSA Walk Groupings'!$A$5,
IF(J1391&gt;'CBSA Walk Groupings'!$B$5,'CBSA Walk Groupings'!$A$6,"")))))</f>
        <v>2</v>
      </c>
      <c r="M1391" s="72">
        <v>6</v>
      </c>
      <c r="N1391" s="72">
        <v>41</v>
      </c>
    </row>
    <row r="1392" spans="1:14" x14ac:dyDescent="0.25">
      <c r="A1392" t="str">
        <f t="shared" si="21"/>
        <v>Pasco County MPO_2013</v>
      </c>
      <c r="B1392" t="s">
        <v>419</v>
      </c>
      <c r="C1392" s="49" t="s">
        <v>136</v>
      </c>
      <c r="D1392">
        <v>2013</v>
      </c>
      <c r="E1392" s="45">
        <v>461303.86645797582</v>
      </c>
      <c r="F1392" s="50">
        <v>176072.00877718799</v>
      </c>
      <c r="G1392" s="46">
        <v>778.58012965159321</v>
      </c>
      <c r="H1392" s="46">
        <v>1754.5125005000816</v>
      </c>
      <c r="I1392" s="47">
        <v>0.44219415400482814</v>
      </c>
      <c r="J1392" s="47">
        <v>0.99647440424238365</v>
      </c>
      <c r="K1392" s="48">
        <f>IF(I1392&lt;='CBSA Bike Groupings'!$B$2,'CBSA Bike Groupings'!$A$2,
IF(AND(I1392&lt;='CBSA Bike Groupings'!$B$3,I1392&gt;'CBSA Bike Groupings'!$B$2),'CBSA Bike Groupings'!$A$3,
IF(AND(I1392&lt;='CBSA Bike Groupings'!$B$4,I1392&gt;'CBSA Bike Groupings'!$B$3),'CBSA Bike Groupings'!$A$4,
IF(AND(I1392&lt;='CBSA Bike Groupings'!$B$5,I1392&gt;'CBSA Bike Groupings'!$B$4),'CBSA Bike Groupings'!$A$5,
IF(I1392&gt;'CBSA Bike Groupings'!$B$5,'CBSA Bike Groupings'!$A$6,"")))))</f>
        <v>3</v>
      </c>
      <c r="L1392" s="48">
        <f>IF(J1392&lt;='CBSA Walk Groupings'!$B$2,'CBSA Walk Groupings'!$A$2,
IF(AND(J1392&lt;='CBSA Walk Groupings'!$B$3,J1392&gt;'CBSA Walk Groupings'!$B$2),'CBSA Walk Groupings'!$A$3,
IF(AND(J1392&lt;='CBSA Walk Groupings'!$B$4,J1392&gt;'CBSA Walk Groupings'!$B$3),'CBSA Walk Groupings'!$A$4,
IF(AND(J1392&lt;='CBSA Walk Groupings'!$B$5,J1392&gt;'CBSA Walk Groupings'!$B$4),'CBSA Walk Groupings'!$A$5,
IF(J1392&gt;'CBSA Walk Groupings'!$B$5,'CBSA Walk Groupings'!$A$6,"")))))</f>
        <v>1</v>
      </c>
      <c r="M1392" s="72">
        <v>2</v>
      </c>
      <c r="N1392" s="72">
        <v>12</v>
      </c>
    </row>
    <row r="1393" spans="1:14" x14ac:dyDescent="0.25">
      <c r="A1393" t="str">
        <f t="shared" si="21"/>
        <v>Pasco County MPO_2014</v>
      </c>
      <c r="B1393" t="s">
        <v>419</v>
      </c>
      <c r="C1393" s="49" t="s">
        <v>136</v>
      </c>
      <c r="D1393">
        <v>2014</v>
      </c>
      <c r="E1393" s="45">
        <v>465653.52009910083</v>
      </c>
      <c r="F1393" s="50">
        <v>178344.91153861801</v>
      </c>
      <c r="G1393" s="46">
        <v>741.60961736580543</v>
      </c>
      <c r="H1393" s="46">
        <v>1724.1226944290822</v>
      </c>
      <c r="I1393" s="47">
        <v>0.41582886271763392</v>
      </c>
      <c r="J1393" s="47">
        <v>0.9667350077749477</v>
      </c>
      <c r="K1393" s="48">
        <f>IF(I1393&lt;='CBSA Bike Groupings'!$B$2,'CBSA Bike Groupings'!$A$2,
IF(AND(I1393&lt;='CBSA Bike Groupings'!$B$3,I1393&gt;'CBSA Bike Groupings'!$B$2),'CBSA Bike Groupings'!$A$3,
IF(AND(I1393&lt;='CBSA Bike Groupings'!$B$4,I1393&gt;'CBSA Bike Groupings'!$B$3),'CBSA Bike Groupings'!$A$4,
IF(AND(I1393&lt;='CBSA Bike Groupings'!$B$5,I1393&gt;'CBSA Bike Groupings'!$B$4),'CBSA Bike Groupings'!$A$5,
IF(I1393&gt;'CBSA Bike Groupings'!$B$5,'CBSA Bike Groupings'!$A$6,"")))))</f>
        <v>3</v>
      </c>
      <c r="L1393" s="48">
        <f>IF(J1393&lt;='CBSA Walk Groupings'!$B$2,'CBSA Walk Groupings'!$A$2,
IF(AND(J1393&lt;='CBSA Walk Groupings'!$B$3,J1393&gt;'CBSA Walk Groupings'!$B$2),'CBSA Walk Groupings'!$A$3,
IF(AND(J1393&lt;='CBSA Walk Groupings'!$B$4,J1393&gt;'CBSA Walk Groupings'!$B$3),'CBSA Walk Groupings'!$A$4,
IF(AND(J1393&lt;='CBSA Walk Groupings'!$B$5,J1393&gt;'CBSA Walk Groupings'!$B$4),'CBSA Walk Groupings'!$A$5,
IF(J1393&gt;'CBSA Walk Groupings'!$B$5,'CBSA Walk Groupings'!$A$6,"")))))</f>
        <v>1</v>
      </c>
      <c r="M1393" s="72">
        <v>0</v>
      </c>
      <c r="N1393" s="72">
        <v>23</v>
      </c>
    </row>
    <row r="1394" spans="1:14" x14ac:dyDescent="0.25">
      <c r="A1394" t="str">
        <f t="shared" si="21"/>
        <v>Pasco County MPO_2015</v>
      </c>
      <c r="B1394" t="s">
        <v>419</v>
      </c>
      <c r="C1394" s="49" t="s">
        <v>136</v>
      </c>
      <c r="D1394">
        <v>2015</v>
      </c>
      <c r="E1394" s="45">
        <v>472184.91241588345</v>
      </c>
      <c r="F1394" s="50">
        <v>182771.68804741598</v>
      </c>
      <c r="G1394" s="46">
        <v>726.07131443313085</v>
      </c>
      <c r="H1394" s="46">
        <v>1909.2404898973894</v>
      </c>
      <c r="I1394" s="47">
        <v>0.39725590007395895</v>
      </c>
      <c r="J1394" s="47">
        <v>1.0446040687669744</v>
      </c>
      <c r="K1394" s="48">
        <f>IF(I1394&lt;='CBSA Bike Groupings'!$B$2,'CBSA Bike Groupings'!$A$2,
IF(AND(I1394&lt;='CBSA Bike Groupings'!$B$3,I1394&gt;'CBSA Bike Groupings'!$B$2),'CBSA Bike Groupings'!$A$3,
IF(AND(I1394&lt;='CBSA Bike Groupings'!$B$4,I1394&gt;'CBSA Bike Groupings'!$B$3),'CBSA Bike Groupings'!$A$4,
IF(AND(I1394&lt;='CBSA Bike Groupings'!$B$5,I1394&gt;'CBSA Bike Groupings'!$B$4),'CBSA Bike Groupings'!$A$5,
IF(I1394&gt;'CBSA Bike Groupings'!$B$5,'CBSA Bike Groupings'!$A$6,"")))))</f>
        <v>3</v>
      </c>
      <c r="L1394" s="48">
        <f>IF(J1394&lt;='CBSA Walk Groupings'!$B$2,'CBSA Walk Groupings'!$A$2,
IF(AND(J1394&lt;='CBSA Walk Groupings'!$B$3,J1394&gt;'CBSA Walk Groupings'!$B$2),'CBSA Walk Groupings'!$A$3,
IF(AND(J1394&lt;='CBSA Walk Groupings'!$B$4,J1394&gt;'CBSA Walk Groupings'!$B$3),'CBSA Walk Groupings'!$A$4,
IF(AND(J1394&lt;='CBSA Walk Groupings'!$B$5,J1394&gt;'CBSA Walk Groupings'!$B$4),'CBSA Walk Groupings'!$A$5,
IF(J1394&gt;'CBSA Walk Groupings'!$B$5,'CBSA Walk Groupings'!$A$6,"")))))</f>
        <v>1</v>
      </c>
      <c r="M1394" s="72">
        <v>3</v>
      </c>
      <c r="N1394" s="72">
        <v>13</v>
      </c>
    </row>
    <row r="1395" spans="1:14" x14ac:dyDescent="0.25">
      <c r="A1395" t="str">
        <f t="shared" si="21"/>
        <v>Pasco County MPO_2016</v>
      </c>
      <c r="B1395" t="s">
        <v>419</v>
      </c>
      <c r="C1395" s="49" t="s">
        <v>136</v>
      </c>
      <c r="D1395">
        <v>2016</v>
      </c>
      <c r="E1395" s="45">
        <v>481113.91660538834</v>
      </c>
      <c r="F1395" s="50">
        <v>188502.812709577</v>
      </c>
      <c r="G1395" s="46">
        <v>717.01448781659849</v>
      </c>
      <c r="H1395" s="46">
        <v>1895.5150467820947</v>
      </c>
      <c r="I1395" s="47">
        <v>0.3803733628745849</v>
      </c>
      <c r="J1395" s="47">
        <v>1.0055632696062109</v>
      </c>
      <c r="K1395" s="48">
        <f>IF(I1395&lt;='CBSA Bike Groupings'!$B$2,'CBSA Bike Groupings'!$A$2,
IF(AND(I1395&lt;='CBSA Bike Groupings'!$B$3,I1395&gt;'CBSA Bike Groupings'!$B$2),'CBSA Bike Groupings'!$A$3,
IF(AND(I1395&lt;='CBSA Bike Groupings'!$B$4,I1395&gt;'CBSA Bike Groupings'!$B$3),'CBSA Bike Groupings'!$A$4,
IF(AND(I1395&lt;='CBSA Bike Groupings'!$B$5,I1395&gt;'CBSA Bike Groupings'!$B$4),'CBSA Bike Groupings'!$A$5,
IF(I1395&gt;'CBSA Bike Groupings'!$B$5,'CBSA Bike Groupings'!$A$6,"")))))</f>
        <v>3</v>
      </c>
      <c r="L1395" s="48">
        <f>IF(J1395&lt;='CBSA Walk Groupings'!$B$2,'CBSA Walk Groupings'!$A$2,
IF(AND(J1395&lt;='CBSA Walk Groupings'!$B$3,J1395&gt;'CBSA Walk Groupings'!$B$2),'CBSA Walk Groupings'!$A$3,
IF(AND(J1395&lt;='CBSA Walk Groupings'!$B$4,J1395&gt;'CBSA Walk Groupings'!$B$3),'CBSA Walk Groupings'!$A$4,
IF(AND(J1395&lt;='CBSA Walk Groupings'!$B$5,J1395&gt;'CBSA Walk Groupings'!$B$4),'CBSA Walk Groupings'!$A$5,
IF(J1395&gt;'CBSA Walk Groupings'!$B$5,'CBSA Walk Groupings'!$A$6,"")))))</f>
        <v>1</v>
      </c>
      <c r="M1395" s="72">
        <v>9</v>
      </c>
      <c r="N1395" s="72">
        <v>17</v>
      </c>
    </row>
    <row r="1396" spans="1:14" x14ac:dyDescent="0.25">
      <c r="A1396" t="str">
        <f t="shared" si="21"/>
        <v>Pasco County MPO_2017</v>
      </c>
      <c r="B1396" t="s">
        <v>419</v>
      </c>
      <c r="C1396" s="49" t="s">
        <v>136</v>
      </c>
      <c r="D1396">
        <v>2017</v>
      </c>
      <c r="E1396" s="45">
        <v>490812</v>
      </c>
      <c r="F1396" s="50">
        <v>197561</v>
      </c>
      <c r="G1396" s="46">
        <v>820</v>
      </c>
      <c r="H1396" s="46">
        <v>1915</v>
      </c>
      <c r="I1396" s="47">
        <f>(G1396/$F1396)*100</f>
        <v>0.41506167715287934</v>
      </c>
      <c r="J1396" s="47">
        <f>(H1396/$F1396)*100</f>
        <v>0.96932086798507799</v>
      </c>
      <c r="K1396" s="48">
        <f>IF(I1396&lt;='CBSA Bike Groupings'!$B$2,'CBSA Bike Groupings'!$A$2,
IF(AND(I1396&lt;='CBSA Bike Groupings'!$B$3,I1396&gt;'CBSA Bike Groupings'!$B$2),'CBSA Bike Groupings'!$A$3,
IF(AND(I1396&lt;='CBSA Bike Groupings'!$B$4,I1396&gt;'CBSA Bike Groupings'!$B$3),'CBSA Bike Groupings'!$A$4,
IF(AND(I1396&lt;='CBSA Bike Groupings'!$B$5,I1396&gt;'CBSA Bike Groupings'!$B$4),'CBSA Bike Groupings'!$A$5,
IF(I1396&gt;'CBSA Bike Groupings'!$B$5,'CBSA Bike Groupings'!$A$6,"")))))</f>
        <v>3</v>
      </c>
      <c r="L1396" s="48">
        <f>IF(J1396&lt;='CBSA Walk Groupings'!$B$2,'CBSA Walk Groupings'!$A$2,
IF(AND(J1396&lt;='CBSA Walk Groupings'!$B$3,J1396&gt;'CBSA Walk Groupings'!$B$2),'CBSA Walk Groupings'!$A$3,
IF(AND(J1396&lt;='CBSA Walk Groupings'!$B$4,J1396&gt;'CBSA Walk Groupings'!$B$3),'CBSA Walk Groupings'!$A$4,
IF(AND(J1396&lt;='CBSA Walk Groupings'!$B$5,J1396&gt;'CBSA Walk Groupings'!$B$4),'CBSA Walk Groupings'!$A$5,
IF(J1396&gt;'CBSA Walk Groupings'!$B$5,'CBSA Walk Groupings'!$A$6,"")))))</f>
        <v>1</v>
      </c>
      <c r="M1396" s="72">
        <v>6</v>
      </c>
      <c r="N1396" s="72">
        <v>21</v>
      </c>
    </row>
    <row r="1397" spans="1:14" x14ac:dyDescent="0.25">
      <c r="A1397" t="str">
        <f t="shared" si="21"/>
        <v>Permian Basin MPO_2013</v>
      </c>
      <c r="B1397" t="s">
        <v>420</v>
      </c>
      <c r="C1397" s="49" t="s">
        <v>93</v>
      </c>
      <c r="D1397">
        <v>2013</v>
      </c>
      <c r="E1397" s="45">
        <v>259775.00970764883</v>
      </c>
      <c r="F1397" s="50">
        <v>122714.13561747073</v>
      </c>
      <c r="G1397" s="46">
        <v>202.86357623798699</v>
      </c>
      <c r="H1397" s="46">
        <v>1157.2459702142608</v>
      </c>
      <c r="I1397" s="47">
        <v>0.16531394302475569</v>
      </c>
      <c r="J1397" s="47">
        <v>0.94304210708183833</v>
      </c>
      <c r="K1397" s="48">
        <f>IF(I1397&lt;='CBSA Bike Groupings'!$B$2,'CBSA Bike Groupings'!$A$2,
IF(AND(I1397&lt;='CBSA Bike Groupings'!$B$3,I1397&gt;'CBSA Bike Groupings'!$B$2),'CBSA Bike Groupings'!$A$3,
IF(AND(I1397&lt;='CBSA Bike Groupings'!$B$4,I1397&gt;'CBSA Bike Groupings'!$B$3),'CBSA Bike Groupings'!$A$4,
IF(AND(I1397&lt;='CBSA Bike Groupings'!$B$5,I1397&gt;'CBSA Bike Groupings'!$B$4),'CBSA Bike Groupings'!$A$5,
IF(I1397&gt;'CBSA Bike Groupings'!$B$5,'CBSA Bike Groupings'!$A$6,"")))))</f>
        <v>1</v>
      </c>
      <c r="L1397" s="48">
        <f>IF(J1397&lt;='CBSA Walk Groupings'!$B$2,'CBSA Walk Groupings'!$A$2,
IF(AND(J1397&lt;='CBSA Walk Groupings'!$B$3,J1397&gt;'CBSA Walk Groupings'!$B$2),'CBSA Walk Groupings'!$A$3,
IF(AND(J1397&lt;='CBSA Walk Groupings'!$B$4,J1397&gt;'CBSA Walk Groupings'!$B$3),'CBSA Walk Groupings'!$A$4,
IF(AND(J1397&lt;='CBSA Walk Groupings'!$B$5,J1397&gt;'CBSA Walk Groupings'!$B$4),'CBSA Walk Groupings'!$A$5,
IF(J1397&gt;'CBSA Walk Groupings'!$B$5,'CBSA Walk Groupings'!$A$6,"")))))</f>
        <v>1</v>
      </c>
      <c r="M1397" s="72">
        <v>1</v>
      </c>
      <c r="N1397" s="72">
        <v>9</v>
      </c>
    </row>
    <row r="1398" spans="1:14" x14ac:dyDescent="0.25">
      <c r="A1398" t="str">
        <f t="shared" si="21"/>
        <v>Permian Basin MPO_2014</v>
      </c>
      <c r="B1398" t="s">
        <v>420</v>
      </c>
      <c r="C1398" s="49" t="s">
        <v>93</v>
      </c>
      <c r="D1398">
        <v>2014</v>
      </c>
      <c r="E1398" s="45">
        <v>266674.38375011843</v>
      </c>
      <c r="F1398" s="50">
        <v>127097.20927916655</v>
      </c>
      <c r="G1398" s="46">
        <v>257.14995652256704</v>
      </c>
      <c r="H1398" s="46">
        <v>1233.9893156647177</v>
      </c>
      <c r="I1398" s="47">
        <v>0.20232541531084461</v>
      </c>
      <c r="J1398" s="47">
        <v>0.97090197547475965</v>
      </c>
      <c r="K1398" s="48">
        <f>IF(I1398&lt;='CBSA Bike Groupings'!$B$2,'CBSA Bike Groupings'!$A$2,
IF(AND(I1398&lt;='CBSA Bike Groupings'!$B$3,I1398&gt;'CBSA Bike Groupings'!$B$2),'CBSA Bike Groupings'!$A$3,
IF(AND(I1398&lt;='CBSA Bike Groupings'!$B$4,I1398&gt;'CBSA Bike Groupings'!$B$3),'CBSA Bike Groupings'!$A$4,
IF(AND(I1398&lt;='CBSA Bike Groupings'!$B$5,I1398&gt;'CBSA Bike Groupings'!$B$4),'CBSA Bike Groupings'!$A$5,
IF(I1398&gt;'CBSA Bike Groupings'!$B$5,'CBSA Bike Groupings'!$A$6,"")))))</f>
        <v>1</v>
      </c>
      <c r="L1398" s="48">
        <f>IF(J1398&lt;='CBSA Walk Groupings'!$B$2,'CBSA Walk Groupings'!$A$2,
IF(AND(J1398&lt;='CBSA Walk Groupings'!$B$3,J1398&gt;'CBSA Walk Groupings'!$B$2),'CBSA Walk Groupings'!$A$3,
IF(AND(J1398&lt;='CBSA Walk Groupings'!$B$4,J1398&gt;'CBSA Walk Groupings'!$B$3),'CBSA Walk Groupings'!$A$4,
IF(AND(J1398&lt;='CBSA Walk Groupings'!$B$5,J1398&gt;'CBSA Walk Groupings'!$B$4),'CBSA Walk Groupings'!$A$5,
IF(J1398&gt;'CBSA Walk Groupings'!$B$5,'CBSA Walk Groupings'!$A$6,"")))))</f>
        <v>1</v>
      </c>
      <c r="M1398" s="72">
        <v>1</v>
      </c>
      <c r="N1398" s="72">
        <v>20</v>
      </c>
    </row>
    <row r="1399" spans="1:14" x14ac:dyDescent="0.25">
      <c r="A1399" t="str">
        <f t="shared" si="21"/>
        <v>Permian Basin MPO_2015</v>
      </c>
      <c r="B1399" t="s">
        <v>420</v>
      </c>
      <c r="C1399" s="49" t="s">
        <v>93</v>
      </c>
      <c r="D1399">
        <v>2015</v>
      </c>
      <c r="E1399" s="45">
        <v>275720.27419475943</v>
      </c>
      <c r="F1399" s="50">
        <v>132551.92754228198</v>
      </c>
      <c r="G1399" s="46">
        <v>201.72182873168398</v>
      </c>
      <c r="H1399" s="46">
        <v>1392.8710265838979</v>
      </c>
      <c r="I1399" s="47">
        <v>0.15218324808391634</v>
      </c>
      <c r="J1399" s="47">
        <v>1.050811596941579</v>
      </c>
      <c r="K1399" s="48">
        <f>IF(I1399&lt;='CBSA Bike Groupings'!$B$2,'CBSA Bike Groupings'!$A$2,
IF(AND(I1399&lt;='CBSA Bike Groupings'!$B$3,I1399&gt;'CBSA Bike Groupings'!$B$2),'CBSA Bike Groupings'!$A$3,
IF(AND(I1399&lt;='CBSA Bike Groupings'!$B$4,I1399&gt;'CBSA Bike Groupings'!$B$3),'CBSA Bike Groupings'!$A$4,
IF(AND(I1399&lt;='CBSA Bike Groupings'!$B$5,I1399&gt;'CBSA Bike Groupings'!$B$4),'CBSA Bike Groupings'!$A$5,
IF(I1399&gt;'CBSA Bike Groupings'!$B$5,'CBSA Bike Groupings'!$A$6,"")))))</f>
        <v>1</v>
      </c>
      <c r="L1399" s="48">
        <f>IF(J1399&lt;='CBSA Walk Groupings'!$B$2,'CBSA Walk Groupings'!$A$2,
IF(AND(J1399&lt;='CBSA Walk Groupings'!$B$3,J1399&gt;'CBSA Walk Groupings'!$B$2),'CBSA Walk Groupings'!$A$3,
IF(AND(J1399&lt;='CBSA Walk Groupings'!$B$4,J1399&gt;'CBSA Walk Groupings'!$B$3),'CBSA Walk Groupings'!$A$4,
IF(AND(J1399&lt;='CBSA Walk Groupings'!$B$5,J1399&gt;'CBSA Walk Groupings'!$B$4),'CBSA Walk Groupings'!$A$5,
IF(J1399&gt;'CBSA Walk Groupings'!$B$5,'CBSA Walk Groupings'!$A$6,"")))))</f>
        <v>1</v>
      </c>
      <c r="M1399" s="72">
        <v>2</v>
      </c>
      <c r="N1399" s="72">
        <v>4</v>
      </c>
    </row>
    <row r="1400" spans="1:14" x14ac:dyDescent="0.25">
      <c r="A1400" t="str">
        <f t="shared" si="21"/>
        <v>Permian Basin MPO_2016</v>
      </c>
      <c r="B1400" t="s">
        <v>420</v>
      </c>
      <c r="C1400" s="49" t="s">
        <v>93</v>
      </c>
      <c r="D1400">
        <v>2016</v>
      </c>
      <c r="E1400" s="45">
        <v>283030.47270577052</v>
      </c>
      <c r="F1400" s="50">
        <v>135682.03278422225</v>
      </c>
      <c r="G1400" s="46">
        <v>204.99999999993301</v>
      </c>
      <c r="H1400" s="46">
        <v>1516.965636925695</v>
      </c>
      <c r="I1400" s="47">
        <v>0.15108853824879559</v>
      </c>
      <c r="J1400" s="47">
        <v>1.1180298568625919</v>
      </c>
      <c r="K1400" s="48">
        <f>IF(I1400&lt;='CBSA Bike Groupings'!$B$2,'CBSA Bike Groupings'!$A$2,
IF(AND(I1400&lt;='CBSA Bike Groupings'!$B$3,I1400&gt;'CBSA Bike Groupings'!$B$2),'CBSA Bike Groupings'!$A$3,
IF(AND(I1400&lt;='CBSA Bike Groupings'!$B$4,I1400&gt;'CBSA Bike Groupings'!$B$3),'CBSA Bike Groupings'!$A$4,
IF(AND(I1400&lt;='CBSA Bike Groupings'!$B$5,I1400&gt;'CBSA Bike Groupings'!$B$4),'CBSA Bike Groupings'!$A$5,
IF(I1400&gt;'CBSA Bike Groupings'!$B$5,'CBSA Bike Groupings'!$A$6,"")))))</f>
        <v>1</v>
      </c>
      <c r="L1400" s="48">
        <f>IF(J1400&lt;='CBSA Walk Groupings'!$B$2,'CBSA Walk Groupings'!$A$2,
IF(AND(J1400&lt;='CBSA Walk Groupings'!$B$3,J1400&gt;'CBSA Walk Groupings'!$B$2),'CBSA Walk Groupings'!$A$3,
IF(AND(J1400&lt;='CBSA Walk Groupings'!$B$4,J1400&gt;'CBSA Walk Groupings'!$B$3),'CBSA Walk Groupings'!$A$4,
IF(AND(J1400&lt;='CBSA Walk Groupings'!$B$5,J1400&gt;'CBSA Walk Groupings'!$B$4),'CBSA Walk Groupings'!$A$5,
IF(J1400&gt;'CBSA Walk Groupings'!$B$5,'CBSA Walk Groupings'!$A$6,"")))))</f>
        <v>1</v>
      </c>
      <c r="M1400" s="72">
        <v>0</v>
      </c>
      <c r="N1400" s="72">
        <v>6</v>
      </c>
    </row>
    <row r="1401" spans="1:14" x14ac:dyDescent="0.25">
      <c r="A1401" t="str">
        <f t="shared" si="21"/>
        <v>Permian Basin MPO_2017</v>
      </c>
      <c r="B1401" t="s">
        <v>420</v>
      </c>
      <c r="C1401" s="49" t="s">
        <v>93</v>
      </c>
      <c r="D1401">
        <v>2017</v>
      </c>
      <c r="E1401" s="45">
        <v>288355</v>
      </c>
      <c r="F1401" s="50">
        <v>138739</v>
      </c>
      <c r="G1401" s="46">
        <v>200</v>
      </c>
      <c r="H1401" s="46">
        <v>1688</v>
      </c>
      <c r="I1401" s="47">
        <f>(G1401/$F1401)*100</f>
        <v>0.14415557269405144</v>
      </c>
      <c r="J1401" s="47">
        <f>(H1401/$F1401)*100</f>
        <v>1.216673033537794</v>
      </c>
      <c r="K1401" s="48">
        <f>IF(I1401&lt;='CBSA Bike Groupings'!$B$2,'CBSA Bike Groupings'!$A$2,
IF(AND(I1401&lt;='CBSA Bike Groupings'!$B$3,I1401&gt;'CBSA Bike Groupings'!$B$2),'CBSA Bike Groupings'!$A$3,
IF(AND(I1401&lt;='CBSA Bike Groupings'!$B$4,I1401&gt;'CBSA Bike Groupings'!$B$3),'CBSA Bike Groupings'!$A$4,
IF(AND(I1401&lt;='CBSA Bike Groupings'!$B$5,I1401&gt;'CBSA Bike Groupings'!$B$4),'CBSA Bike Groupings'!$A$5,
IF(I1401&gt;'CBSA Bike Groupings'!$B$5,'CBSA Bike Groupings'!$A$6,"")))))</f>
        <v>1</v>
      </c>
      <c r="L1401" s="48">
        <f>IF(J1401&lt;='CBSA Walk Groupings'!$B$2,'CBSA Walk Groupings'!$A$2,
IF(AND(J1401&lt;='CBSA Walk Groupings'!$B$3,J1401&gt;'CBSA Walk Groupings'!$B$2),'CBSA Walk Groupings'!$A$3,
IF(AND(J1401&lt;='CBSA Walk Groupings'!$B$4,J1401&gt;'CBSA Walk Groupings'!$B$3),'CBSA Walk Groupings'!$A$4,
IF(AND(J1401&lt;='CBSA Walk Groupings'!$B$5,J1401&gt;'CBSA Walk Groupings'!$B$4),'CBSA Walk Groupings'!$A$5,
IF(J1401&gt;'CBSA Walk Groupings'!$B$5,'CBSA Walk Groupings'!$A$6,"")))))</f>
        <v>1</v>
      </c>
      <c r="M1401" s="72">
        <v>0</v>
      </c>
      <c r="N1401" s="72">
        <v>8</v>
      </c>
    </row>
    <row r="1402" spans="1:14" x14ac:dyDescent="0.25">
      <c r="A1402" t="str">
        <f t="shared" si="21"/>
        <v>Pikes Peak Area COG_2013</v>
      </c>
      <c r="B1402" t="s">
        <v>421</v>
      </c>
      <c r="C1402" s="49" t="s">
        <v>227</v>
      </c>
      <c r="D1402">
        <v>2013</v>
      </c>
      <c r="E1402" s="45">
        <v>618397.66649411561</v>
      </c>
      <c r="F1402" s="50">
        <v>293907.65389543219</v>
      </c>
      <c r="G1402" s="46">
        <v>1508.0798715507892</v>
      </c>
      <c r="H1402" s="46">
        <v>13504.450529237238</v>
      </c>
      <c r="I1402" s="47">
        <v>0.51311350744453255</v>
      </c>
      <c r="J1402" s="47">
        <v>4.5947937558788157</v>
      </c>
      <c r="K1402" s="48">
        <f>IF(I1402&lt;='CBSA Bike Groupings'!$B$2,'CBSA Bike Groupings'!$A$2,
IF(AND(I1402&lt;='CBSA Bike Groupings'!$B$3,I1402&gt;'CBSA Bike Groupings'!$B$2),'CBSA Bike Groupings'!$A$3,
IF(AND(I1402&lt;='CBSA Bike Groupings'!$B$4,I1402&gt;'CBSA Bike Groupings'!$B$3),'CBSA Bike Groupings'!$A$4,
IF(AND(I1402&lt;='CBSA Bike Groupings'!$B$5,I1402&gt;'CBSA Bike Groupings'!$B$4),'CBSA Bike Groupings'!$A$5,
IF(I1402&gt;'CBSA Bike Groupings'!$B$5,'CBSA Bike Groupings'!$A$6,"")))))</f>
        <v>3</v>
      </c>
      <c r="L1402" s="48">
        <f>IF(J1402&lt;='CBSA Walk Groupings'!$B$2,'CBSA Walk Groupings'!$A$2,
IF(AND(J1402&lt;='CBSA Walk Groupings'!$B$3,J1402&gt;'CBSA Walk Groupings'!$B$2),'CBSA Walk Groupings'!$A$3,
IF(AND(J1402&lt;='CBSA Walk Groupings'!$B$4,J1402&gt;'CBSA Walk Groupings'!$B$3),'CBSA Walk Groupings'!$A$4,
IF(AND(J1402&lt;='CBSA Walk Groupings'!$B$5,J1402&gt;'CBSA Walk Groupings'!$B$4),'CBSA Walk Groupings'!$A$5,
IF(J1402&gt;'CBSA Walk Groupings'!$B$5,'CBSA Walk Groupings'!$A$6,"")))))</f>
        <v>5</v>
      </c>
      <c r="M1402" s="72">
        <v>0</v>
      </c>
      <c r="N1402" s="72">
        <v>5</v>
      </c>
    </row>
    <row r="1403" spans="1:14" x14ac:dyDescent="0.25">
      <c r="A1403" t="str">
        <f t="shared" si="21"/>
        <v>Pikes Peak Area COG_2014</v>
      </c>
      <c r="B1403" t="s">
        <v>421</v>
      </c>
      <c r="C1403" s="49" t="s">
        <v>227</v>
      </c>
      <c r="D1403">
        <v>2014</v>
      </c>
      <c r="E1403" s="45">
        <v>629783.32876504341</v>
      </c>
      <c r="F1403" s="50">
        <v>298661.57784977433</v>
      </c>
      <c r="G1403" s="46">
        <v>1473.9751937857532</v>
      </c>
      <c r="H1403" s="46">
        <v>12368.846566836095</v>
      </c>
      <c r="I1403" s="47">
        <v>0.49352688899512787</v>
      </c>
      <c r="J1403" s="47">
        <v>4.1414254407567546</v>
      </c>
      <c r="K1403" s="48">
        <f>IF(I1403&lt;='CBSA Bike Groupings'!$B$2,'CBSA Bike Groupings'!$A$2,
IF(AND(I1403&lt;='CBSA Bike Groupings'!$B$3,I1403&gt;'CBSA Bike Groupings'!$B$2),'CBSA Bike Groupings'!$A$3,
IF(AND(I1403&lt;='CBSA Bike Groupings'!$B$4,I1403&gt;'CBSA Bike Groupings'!$B$3),'CBSA Bike Groupings'!$A$4,
IF(AND(I1403&lt;='CBSA Bike Groupings'!$B$5,I1403&gt;'CBSA Bike Groupings'!$B$4),'CBSA Bike Groupings'!$A$5,
IF(I1403&gt;'CBSA Bike Groupings'!$B$5,'CBSA Bike Groupings'!$A$6,"")))))</f>
        <v>3</v>
      </c>
      <c r="L1403" s="48">
        <f>IF(J1403&lt;='CBSA Walk Groupings'!$B$2,'CBSA Walk Groupings'!$A$2,
IF(AND(J1403&lt;='CBSA Walk Groupings'!$B$3,J1403&gt;'CBSA Walk Groupings'!$B$2),'CBSA Walk Groupings'!$A$3,
IF(AND(J1403&lt;='CBSA Walk Groupings'!$B$4,J1403&gt;'CBSA Walk Groupings'!$B$3),'CBSA Walk Groupings'!$A$4,
IF(AND(J1403&lt;='CBSA Walk Groupings'!$B$5,J1403&gt;'CBSA Walk Groupings'!$B$4),'CBSA Walk Groupings'!$A$5,
IF(J1403&gt;'CBSA Walk Groupings'!$B$5,'CBSA Walk Groupings'!$A$6,"")))))</f>
        <v>5</v>
      </c>
      <c r="M1403" s="72">
        <v>2</v>
      </c>
      <c r="N1403" s="72">
        <v>5</v>
      </c>
    </row>
    <row r="1404" spans="1:14" x14ac:dyDescent="0.25">
      <c r="A1404" t="str">
        <f t="shared" si="21"/>
        <v>Pikes Peak Area COG_2015</v>
      </c>
      <c r="B1404" t="s">
        <v>421</v>
      </c>
      <c r="C1404" s="49" t="s">
        <v>227</v>
      </c>
      <c r="D1404">
        <v>2015</v>
      </c>
      <c r="E1404" s="45">
        <v>639453.12582061824</v>
      </c>
      <c r="F1404" s="50">
        <v>305248.73765138438</v>
      </c>
      <c r="G1404" s="46">
        <v>1507.0075799118945</v>
      </c>
      <c r="H1404" s="46">
        <v>11134.424465918639</v>
      </c>
      <c r="I1404" s="47">
        <v>0.49369821854365981</v>
      </c>
      <c r="J1404" s="47">
        <v>3.6476561874057407</v>
      </c>
      <c r="K1404" s="48">
        <f>IF(I1404&lt;='CBSA Bike Groupings'!$B$2,'CBSA Bike Groupings'!$A$2,
IF(AND(I1404&lt;='CBSA Bike Groupings'!$B$3,I1404&gt;'CBSA Bike Groupings'!$B$2),'CBSA Bike Groupings'!$A$3,
IF(AND(I1404&lt;='CBSA Bike Groupings'!$B$4,I1404&gt;'CBSA Bike Groupings'!$B$3),'CBSA Bike Groupings'!$A$4,
IF(AND(I1404&lt;='CBSA Bike Groupings'!$B$5,I1404&gt;'CBSA Bike Groupings'!$B$4),'CBSA Bike Groupings'!$A$5,
IF(I1404&gt;'CBSA Bike Groupings'!$B$5,'CBSA Bike Groupings'!$A$6,"")))))</f>
        <v>3</v>
      </c>
      <c r="L1404" s="48">
        <f>IF(J1404&lt;='CBSA Walk Groupings'!$B$2,'CBSA Walk Groupings'!$A$2,
IF(AND(J1404&lt;='CBSA Walk Groupings'!$B$3,J1404&gt;'CBSA Walk Groupings'!$B$2),'CBSA Walk Groupings'!$A$3,
IF(AND(J1404&lt;='CBSA Walk Groupings'!$B$4,J1404&gt;'CBSA Walk Groupings'!$B$3),'CBSA Walk Groupings'!$A$4,
IF(AND(J1404&lt;='CBSA Walk Groupings'!$B$5,J1404&gt;'CBSA Walk Groupings'!$B$4),'CBSA Walk Groupings'!$A$5,
IF(J1404&gt;'CBSA Walk Groupings'!$B$5,'CBSA Walk Groupings'!$A$6,"")))))</f>
        <v>5</v>
      </c>
      <c r="M1404" s="72">
        <v>1</v>
      </c>
      <c r="N1404" s="72">
        <v>6</v>
      </c>
    </row>
    <row r="1405" spans="1:14" x14ac:dyDescent="0.25">
      <c r="A1405" t="str">
        <f t="shared" si="21"/>
        <v>Pikes Peak Area COG_2016</v>
      </c>
      <c r="B1405" t="s">
        <v>421</v>
      </c>
      <c r="C1405" s="49" t="s">
        <v>227</v>
      </c>
      <c r="D1405">
        <v>2016</v>
      </c>
      <c r="E1405" s="45">
        <v>649351.5232167393</v>
      </c>
      <c r="F1405" s="50">
        <v>313479.32415255392</v>
      </c>
      <c r="G1405" s="46">
        <v>1403.944920234957</v>
      </c>
      <c r="H1405" s="46">
        <v>10939.718050206191</v>
      </c>
      <c r="I1405" s="47">
        <v>0.44785885768712796</v>
      </c>
      <c r="J1405" s="47">
        <v>3.4897733940763525</v>
      </c>
      <c r="K1405" s="48">
        <f>IF(I1405&lt;='CBSA Bike Groupings'!$B$2,'CBSA Bike Groupings'!$A$2,
IF(AND(I1405&lt;='CBSA Bike Groupings'!$B$3,I1405&gt;'CBSA Bike Groupings'!$B$2),'CBSA Bike Groupings'!$A$3,
IF(AND(I1405&lt;='CBSA Bike Groupings'!$B$4,I1405&gt;'CBSA Bike Groupings'!$B$3),'CBSA Bike Groupings'!$A$4,
IF(AND(I1405&lt;='CBSA Bike Groupings'!$B$5,I1405&gt;'CBSA Bike Groupings'!$B$4),'CBSA Bike Groupings'!$A$5,
IF(I1405&gt;'CBSA Bike Groupings'!$B$5,'CBSA Bike Groupings'!$A$6,"")))))</f>
        <v>3</v>
      </c>
      <c r="L1405" s="48">
        <f>IF(J1405&lt;='CBSA Walk Groupings'!$B$2,'CBSA Walk Groupings'!$A$2,
IF(AND(J1405&lt;='CBSA Walk Groupings'!$B$3,J1405&gt;'CBSA Walk Groupings'!$B$2),'CBSA Walk Groupings'!$A$3,
IF(AND(J1405&lt;='CBSA Walk Groupings'!$B$4,J1405&gt;'CBSA Walk Groupings'!$B$3),'CBSA Walk Groupings'!$A$4,
IF(AND(J1405&lt;='CBSA Walk Groupings'!$B$5,J1405&gt;'CBSA Walk Groupings'!$B$4),'CBSA Walk Groupings'!$A$5,
IF(J1405&gt;'CBSA Walk Groupings'!$B$5,'CBSA Walk Groupings'!$A$6,"")))))</f>
        <v>5</v>
      </c>
      <c r="M1405" s="72">
        <v>0</v>
      </c>
      <c r="N1405" s="72">
        <v>5</v>
      </c>
    </row>
    <row r="1406" spans="1:14" x14ac:dyDescent="0.25">
      <c r="A1406" t="str">
        <f t="shared" si="21"/>
        <v>Pikes Peak Area COG_2017</v>
      </c>
      <c r="B1406" t="s">
        <v>421</v>
      </c>
      <c r="C1406" s="49" t="s">
        <v>227</v>
      </c>
      <c r="D1406">
        <v>2017</v>
      </c>
      <c r="E1406" s="45">
        <v>658429</v>
      </c>
      <c r="F1406" s="50">
        <v>320010</v>
      </c>
      <c r="G1406" s="46">
        <v>1519</v>
      </c>
      <c r="H1406" s="46">
        <v>10722</v>
      </c>
      <c r="I1406" s="47">
        <f>(G1406/$F1406)*100</f>
        <v>0.4746726664791725</v>
      </c>
      <c r="J1406" s="47">
        <f>(H1406/$F1406)*100</f>
        <v>3.3505202962407421</v>
      </c>
      <c r="K1406" s="48">
        <f>IF(I1406&lt;='CBSA Bike Groupings'!$B$2,'CBSA Bike Groupings'!$A$2,
IF(AND(I1406&lt;='CBSA Bike Groupings'!$B$3,I1406&gt;'CBSA Bike Groupings'!$B$2),'CBSA Bike Groupings'!$A$3,
IF(AND(I1406&lt;='CBSA Bike Groupings'!$B$4,I1406&gt;'CBSA Bike Groupings'!$B$3),'CBSA Bike Groupings'!$A$4,
IF(AND(I1406&lt;='CBSA Bike Groupings'!$B$5,I1406&gt;'CBSA Bike Groupings'!$B$4),'CBSA Bike Groupings'!$A$5,
IF(I1406&gt;'CBSA Bike Groupings'!$B$5,'CBSA Bike Groupings'!$A$6,"")))))</f>
        <v>3</v>
      </c>
      <c r="L1406" s="48">
        <f>IF(J1406&lt;='CBSA Walk Groupings'!$B$2,'CBSA Walk Groupings'!$A$2,
IF(AND(J1406&lt;='CBSA Walk Groupings'!$B$3,J1406&gt;'CBSA Walk Groupings'!$B$2),'CBSA Walk Groupings'!$A$3,
IF(AND(J1406&lt;='CBSA Walk Groupings'!$B$4,J1406&gt;'CBSA Walk Groupings'!$B$3),'CBSA Walk Groupings'!$A$4,
IF(AND(J1406&lt;='CBSA Walk Groupings'!$B$5,J1406&gt;'CBSA Walk Groupings'!$B$4),'CBSA Walk Groupings'!$A$5,
IF(J1406&gt;'CBSA Walk Groupings'!$B$5,'CBSA Walk Groupings'!$A$6,"")))))</f>
        <v>5</v>
      </c>
      <c r="M1406" s="72">
        <v>3</v>
      </c>
      <c r="N1406" s="72">
        <v>14</v>
      </c>
    </row>
    <row r="1407" spans="1:14" x14ac:dyDescent="0.25">
      <c r="A1407" t="str">
        <f t="shared" si="21"/>
        <v>Pima Association of Governments_2013</v>
      </c>
      <c r="B1407" t="s">
        <v>422</v>
      </c>
      <c r="C1407" s="49" t="s">
        <v>192</v>
      </c>
      <c r="D1407">
        <v>2013</v>
      </c>
      <c r="E1407" s="45">
        <v>986863.16636935354</v>
      </c>
      <c r="F1407" s="50">
        <v>411425.66612070397</v>
      </c>
      <c r="G1407" s="46">
        <v>6797.0000103285265</v>
      </c>
      <c r="H1407" s="46">
        <v>10433.79403751752</v>
      </c>
      <c r="I1407" s="47">
        <v>1.6520602796653003</v>
      </c>
      <c r="J1407" s="47">
        <v>2.5360095144031329</v>
      </c>
      <c r="K1407" s="48">
        <f>IF(I1407&lt;='CBSA Bike Groupings'!$B$2,'CBSA Bike Groupings'!$A$2,
IF(AND(I1407&lt;='CBSA Bike Groupings'!$B$3,I1407&gt;'CBSA Bike Groupings'!$B$2),'CBSA Bike Groupings'!$A$3,
IF(AND(I1407&lt;='CBSA Bike Groupings'!$B$4,I1407&gt;'CBSA Bike Groupings'!$B$3),'CBSA Bike Groupings'!$A$4,
IF(AND(I1407&lt;='CBSA Bike Groupings'!$B$5,I1407&gt;'CBSA Bike Groupings'!$B$4),'CBSA Bike Groupings'!$A$5,
IF(I1407&gt;'CBSA Bike Groupings'!$B$5,'CBSA Bike Groupings'!$A$6,"")))))</f>
        <v>5</v>
      </c>
      <c r="L1407" s="48">
        <f>IF(J1407&lt;='CBSA Walk Groupings'!$B$2,'CBSA Walk Groupings'!$A$2,
IF(AND(J1407&lt;='CBSA Walk Groupings'!$B$3,J1407&gt;'CBSA Walk Groupings'!$B$2),'CBSA Walk Groupings'!$A$3,
IF(AND(J1407&lt;='CBSA Walk Groupings'!$B$4,J1407&gt;'CBSA Walk Groupings'!$B$3),'CBSA Walk Groupings'!$A$4,
IF(AND(J1407&lt;='CBSA Walk Groupings'!$B$5,J1407&gt;'CBSA Walk Groupings'!$B$4),'CBSA Walk Groupings'!$A$5,
IF(J1407&gt;'CBSA Walk Groupings'!$B$5,'CBSA Walk Groupings'!$A$6,"")))))</f>
        <v>4</v>
      </c>
      <c r="M1407" s="72">
        <v>5</v>
      </c>
      <c r="N1407" s="72">
        <v>23</v>
      </c>
    </row>
    <row r="1408" spans="1:14" x14ac:dyDescent="0.25">
      <c r="A1408" t="str">
        <f t="shared" si="21"/>
        <v>Pima Association of Governments_2014</v>
      </c>
      <c r="B1408" t="s">
        <v>422</v>
      </c>
      <c r="C1408" s="49" t="s">
        <v>192</v>
      </c>
      <c r="D1408">
        <v>2014</v>
      </c>
      <c r="E1408" s="45">
        <v>993116.1421590111</v>
      </c>
      <c r="F1408" s="50">
        <v>414910.32764462015</v>
      </c>
      <c r="G1408" s="46">
        <v>7431.9999746470694</v>
      </c>
      <c r="H1408" s="46">
        <v>9871.8120954512724</v>
      </c>
      <c r="I1408" s="47">
        <v>1.7912304128068708</v>
      </c>
      <c r="J1408" s="47">
        <v>2.379264009043105</v>
      </c>
      <c r="K1408" s="48">
        <f>IF(I1408&lt;='CBSA Bike Groupings'!$B$2,'CBSA Bike Groupings'!$A$2,
IF(AND(I1408&lt;='CBSA Bike Groupings'!$B$3,I1408&gt;'CBSA Bike Groupings'!$B$2),'CBSA Bike Groupings'!$A$3,
IF(AND(I1408&lt;='CBSA Bike Groupings'!$B$4,I1408&gt;'CBSA Bike Groupings'!$B$3),'CBSA Bike Groupings'!$A$4,
IF(AND(I1408&lt;='CBSA Bike Groupings'!$B$5,I1408&gt;'CBSA Bike Groupings'!$B$4),'CBSA Bike Groupings'!$A$5,
IF(I1408&gt;'CBSA Bike Groupings'!$B$5,'CBSA Bike Groupings'!$A$6,"")))))</f>
        <v>5</v>
      </c>
      <c r="L1408" s="48">
        <f>IF(J1408&lt;='CBSA Walk Groupings'!$B$2,'CBSA Walk Groupings'!$A$2,
IF(AND(J1408&lt;='CBSA Walk Groupings'!$B$3,J1408&gt;'CBSA Walk Groupings'!$B$2),'CBSA Walk Groupings'!$A$3,
IF(AND(J1408&lt;='CBSA Walk Groupings'!$B$4,J1408&gt;'CBSA Walk Groupings'!$B$3),'CBSA Walk Groupings'!$A$4,
IF(AND(J1408&lt;='CBSA Walk Groupings'!$B$5,J1408&gt;'CBSA Walk Groupings'!$B$4),'CBSA Walk Groupings'!$A$5,
IF(J1408&gt;'CBSA Walk Groupings'!$B$5,'CBSA Walk Groupings'!$A$6,"")))))</f>
        <v>4</v>
      </c>
      <c r="M1408" s="72">
        <v>5</v>
      </c>
      <c r="N1408" s="72">
        <v>13</v>
      </c>
    </row>
    <row r="1409" spans="1:14" x14ac:dyDescent="0.25">
      <c r="A1409" t="str">
        <f t="shared" si="21"/>
        <v>Pima Association of Governments_2015</v>
      </c>
      <c r="B1409" t="s">
        <v>422</v>
      </c>
      <c r="C1409" s="49" t="s">
        <v>192</v>
      </c>
      <c r="D1409">
        <v>2015</v>
      </c>
      <c r="E1409" s="45">
        <v>998507.33611880313</v>
      </c>
      <c r="F1409" s="50">
        <v>418079.06110043346</v>
      </c>
      <c r="G1409" s="46">
        <v>7502.9998654849833</v>
      </c>
      <c r="H1409" s="46">
        <v>10249.744494397321</v>
      </c>
      <c r="I1409" s="47">
        <v>1.7946366043150312</v>
      </c>
      <c r="J1409" s="47">
        <v>2.4516282799283902</v>
      </c>
      <c r="K1409" s="48">
        <f>IF(I1409&lt;='CBSA Bike Groupings'!$B$2,'CBSA Bike Groupings'!$A$2,
IF(AND(I1409&lt;='CBSA Bike Groupings'!$B$3,I1409&gt;'CBSA Bike Groupings'!$B$2),'CBSA Bike Groupings'!$A$3,
IF(AND(I1409&lt;='CBSA Bike Groupings'!$B$4,I1409&gt;'CBSA Bike Groupings'!$B$3),'CBSA Bike Groupings'!$A$4,
IF(AND(I1409&lt;='CBSA Bike Groupings'!$B$5,I1409&gt;'CBSA Bike Groupings'!$B$4),'CBSA Bike Groupings'!$A$5,
IF(I1409&gt;'CBSA Bike Groupings'!$B$5,'CBSA Bike Groupings'!$A$6,"")))))</f>
        <v>5</v>
      </c>
      <c r="L1409" s="48">
        <f>IF(J1409&lt;='CBSA Walk Groupings'!$B$2,'CBSA Walk Groupings'!$A$2,
IF(AND(J1409&lt;='CBSA Walk Groupings'!$B$3,J1409&gt;'CBSA Walk Groupings'!$B$2),'CBSA Walk Groupings'!$A$3,
IF(AND(J1409&lt;='CBSA Walk Groupings'!$B$4,J1409&gt;'CBSA Walk Groupings'!$B$3),'CBSA Walk Groupings'!$A$4,
IF(AND(J1409&lt;='CBSA Walk Groupings'!$B$5,J1409&gt;'CBSA Walk Groupings'!$B$4),'CBSA Walk Groupings'!$A$5,
IF(J1409&gt;'CBSA Walk Groupings'!$B$5,'CBSA Walk Groupings'!$A$6,"")))))</f>
        <v>4</v>
      </c>
      <c r="M1409" s="72">
        <v>5</v>
      </c>
      <c r="N1409" s="72">
        <v>19</v>
      </c>
    </row>
    <row r="1410" spans="1:14" x14ac:dyDescent="0.25">
      <c r="A1410" t="str">
        <f t="shared" si="21"/>
        <v>Pima Association of Governments_2016</v>
      </c>
      <c r="B1410" t="s">
        <v>422</v>
      </c>
      <c r="C1410" s="49" t="s">
        <v>192</v>
      </c>
      <c r="D1410">
        <v>2016</v>
      </c>
      <c r="E1410" s="45">
        <v>1003300.4916423936</v>
      </c>
      <c r="F1410" s="50">
        <v>423582.87446038285</v>
      </c>
      <c r="G1410" s="46">
        <v>7607.9999084347201</v>
      </c>
      <c r="H1410" s="46">
        <v>9861.6492270103972</v>
      </c>
      <c r="I1410" s="47">
        <v>1.7961065867279973</v>
      </c>
      <c r="J1410" s="47">
        <v>2.3281510706903576</v>
      </c>
      <c r="K1410" s="48">
        <f>IF(I1410&lt;='CBSA Bike Groupings'!$B$2,'CBSA Bike Groupings'!$A$2,
IF(AND(I1410&lt;='CBSA Bike Groupings'!$B$3,I1410&gt;'CBSA Bike Groupings'!$B$2),'CBSA Bike Groupings'!$A$3,
IF(AND(I1410&lt;='CBSA Bike Groupings'!$B$4,I1410&gt;'CBSA Bike Groupings'!$B$3),'CBSA Bike Groupings'!$A$4,
IF(AND(I1410&lt;='CBSA Bike Groupings'!$B$5,I1410&gt;'CBSA Bike Groupings'!$B$4),'CBSA Bike Groupings'!$A$5,
IF(I1410&gt;'CBSA Bike Groupings'!$B$5,'CBSA Bike Groupings'!$A$6,"")))))</f>
        <v>5</v>
      </c>
      <c r="L1410" s="48">
        <f>IF(J1410&lt;='CBSA Walk Groupings'!$B$2,'CBSA Walk Groupings'!$A$2,
IF(AND(J1410&lt;='CBSA Walk Groupings'!$B$3,J1410&gt;'CBSA Walk Groupings'!$B$2),'CBSA Walk Groupings'!$A$3,
IF(AND(J1410&lt;='CBSA Walk Groupings'!$B$4,J1410&gt;'CBSA Walk Groupings'!$B$3),'CBSA Walk Groupings'!$A$4,
IF(AND(J1410&lt;='CBSA Walk Groupings'!$B$5,J1410&gt;'CBSA Walk Groupings'!$B$4),'CBSA Walk Groupings'!$A$5,
IF(J1410&gt;'CBSA Walk Groupings'!$B$5,'CBSA Walk Groupings'!$A$6,"")))))</f>
        <v>4</v>
      </c>
      <c r="M1410" s="72">
        <v>6</v>
      </c>
      <c r="N1410" s="72">
        <v>22</v>
      </c>
    </row>
    <row r="1411" spans="1:14" x14ac:dyDescent="0.25">
      <c r="A1411" t="str">
        <f t="shared" ref="A1411:A1474" si="22">B1411&amp;"_"&amp;D1411</f>
        <v>Pima Association of Governments_2017</v>
      </c>
      <c r="B1411" t="s">
        <v>422</v>
      </c>
      <c r="C1411" s="49" t="s">
        <v>192</v>
      </c>
      <c r="D1411">
        <v>2017</v>
      </c>
      <c r="E1411" s="45">
        <v>1007220</v>
      </c>
      <c r="F1411" s="50">
        <v>428659</v>
      </c>
      <c r="G1411" s="46">
        <v>7580</v>
      </c>
      <c r="H1411" s="46">
        <v>9954</v>
      </c>
      <c r="I1411" s="47">
        <f>(G1411/$F1411)*100</f>
        <v>1.7683053429415923</v>
      </c>
      <c r="J1411" s="47">
        <f>(H1411/$F1411)*100</f>
        <v>2.3221255123536424</v>
      </c>
      <c r="K1411" s="48">
        <f>IF(I1411&lt;='CBSA Bike Groupings'!$B$2,'CBSA Bike Groupings'!$A$2,
IF(AND(I1411&lt;='CBSA Bike Groupings'!$B$3,I1411&gt;'CBSA Bike Groupings'!$B$2),'CBSA Bike Groupings'!$A$3,
IF(AND(I1411&lt;='CBSA Bike Groupings'!$B$4,I1411&gt;'CBSA Bike Groupings'!$B$3),'CBSA Bike Groupings'!$A$4,
IF(AND(I1411&lt;='CBSA Bike Groupings'!$B$5,I1411&gt;'CBSA Bike Groupings'!$B$4),'CBSA Bike Groupings'!$A$5,
IF(I1411&gt;'CBSA Bike Groupings'!$B$5,'CBSA Bike Groupings'!$A$6,"")))))</f>
        <v>5</v>
      </c>
      <c r="L1411" s="48">
        <f>IF(J1411&lt;='CBSA Walk Groupings'!$B$2,'CBSA Walk Groupings'!$A$2,
IF(AND(J1411&lt;='CBSA Walk Groupings'!$B$3,J1411&gt;'CBSA Walk Groupings'!$B$2),'CBSA Walk Groupings'!$A$3,
IF(AND(J1411&lt;='CBSA Walk Groupings'!$B$4,J1411&gt;'CBSA Walk Groupings'!$B$3),'CBSA Walk Groupings'!$A$4,
IF(AND(J1411&lt;='CBSA Walk Groupings'!$B$5,J1411&gt;'CBSA Walk Groupings'!$B$4),'CBSA Walk Groupings'!$A$5,
IF(J1411&gt;'CBSA Walk Groupings'!$B$5,'CBSA Walk Groupings'!$A$6,"")))))</f>
        <v>4</v>
      </c>
      <c r="M1411" s="72">
        <v>4</v>
      </c>
      <c r="N1411" s="72">
        <v>28</v>
      </c>
    </row>
    <row r="1412" spans="1:14" x14ac:dyDescent="0.25">
      <c r="A1412" t="str">
        <f t="shared" si="22"/>
        <v>Pinellas County MPO_2013</v>
      </c>
      <c r="B1412" t="s">
        <v>423</v>
      </c>
      <c r="C1412" s="49" t="s">
        <v>136</v>
      </c>
      <c r="D1412">
        <v>2013</v>
      </c>
      <c r="E1412" s="45">
        <v>803115.81124340417</v>
      </c>
      <c r="F1412" s="50">
        <v>352888.805618994</v>
      </c>
      <c r="G1412" s="46">
        <v>3779.1201679060382</v>
      </c>
      <c r="H1412" s="46">
        <v>5601.8218889419786</v>
      </c>
      <c r="I1412" s="47">
        <v>1.0709096201782802</v>
      </c>
      <c r="J1412" s="47">
        <v>1.5874184161540499</v>
      </c>
      <c r="K1412" s="48">
        <f>IF(I1412&lt;='CBSA Bike Groupings'!$B$2,'CBSA Bike Groupings'!$A$2,
IF(AND(I1412&lt;='CBSA Bike Groupings'!$B$3,I1412&gt;'CBSA Bike Groupings'!$B$2),'CBSA Bike Groupings'!$A$3,
IF(AND(I1412&lt;='CBSA Bike Groupings'!$B$4,I1412&gt;'CBSA Bike Groupings'!$B$3),'CBSA Bike Groupings'!$A$4,
IF(AND(I1412&lt;='CBSA Bike Groupings'!$B$5,I1412&gt;'CBSA Bike Groupings'!$B$4),'CBSA Bike Groupings'!$A$5,
IF(I1412&gt;'CBSA Bike Groupings'!$B$5,'CBSA Bike Groupings'!$A$6,"")))))</f>
        <v>5</v>
      </c>
      <c r="L1412" s="48">
        <f>IF(J1412&lt;='CBSA Walk Groupings'!$B$2,'CBSA Walk Groupings'!$A$2,
IF(AND(J1412&lt;='CBSA Walk Groupings'!$B$3,J1412&gt;'CBSA Walk Groupings'!$B$2),'CBSA Walk Groupings'!$A$3,
IF(AND(J1412&lt;='CBSA Walk Groupings'!$B$4,J1412&gt;'CBSA Walk Groupings'!$B$3),'CBSA Walk Groupings'!$A$4,
IF(AND(J1412&lt;='CBSA Walk Groupings'!$B$5,J1412&gt;'CBSA Walk Groupings'!$B$4),'CBSA Walk Groupings'!$A$5,
IF(J1412&gt;'CBSA Walk Groupings'!$B$5,'CBSA Walk Groupings'!$A$6,"")))))</f>
        <v>2</v>
      </c>
      <c r="M1412" s="72">
        <v>8</v>
      </c>
      <c r="N1412" s="72">
        <v>26</v>
      </c>
    </row>
    <row r="1413" spans="1:14" x14ac:dyDescent="0.25">
      <c r="A1413" t="str">
        <f t="shared" si="22"/>
        <v>Pinellas County MPO_2014</v>
      </c>
      <c r="B1413" t="s">
        <v>423</v>
      </c>
      <c r="C1413" s="49" t="s">
        <v>136</v>
      </c>
      <c r="D1413">
        <v>2014</v>
      </c>
      <c r="E1413" s="45">
        <v>806222.87600334967</v>
      </c>
      <c r="F1413" s="50">
        <v>356381.61200619518</v>
      </c>
      <c r="G1413" s="46">
        <v>3673.9733165619132</v>
      </c>
      <c r="H1413" s="46">
        <v>5758.7577149954113</v>
      </c>
      <c r="I1413" s="47">
        <v>1.0309098990489012</v>
      </c>
      <c r="J1413" s="47">
        <v>1.6158964214167435</v>
      </c>
      <c r="K1413" s="48">
        <f>IF(I1413&lt;='CBSA Bike Groupings'!$B$2,'CBSA Bike Groupings'!$A$2,
IF(AND(I1413&lt;='CBSA Bike Groupings'!$B$3,I1413&gt;'CBSA Bike Groupings'!$B$2),'CBSA Bike Groupings'!$A$3,
IF(AND(I1413&lt;='CBSA Bike Groupings'!$B$4,I1413&gt;'CBSA Bike Groupings'!$B$3),'CBSA Bike Groupings'!$A$4,
IF(AND(I1413&lt;='CBSA Bike Groupings'!$B$5,I1413&gt;'CBSA Bike Groupings'!$B$4),'CBSA Bike Groupings'!$A$5,
IF(I1413&gt;'CBSA Bike Groupings'!$B$5,'CBSA Bike Groupings'!$A$6,"")))))</f>
        <v>5</v>
      </c>
      <c r="L1413" s="48">
        <f>IF(J1413&lt;='CBSA Walk Groupings'!$B$2,'CBSA Walk Groupings'!$A$2,
IF(AND(J1413&lt;='CBSA Walk Groupings'!$B$3,J1413&gt;'CBSA Walk Groupings'!$B$2),'CBSA Walk Groupings'!$A$3,
IF(AND(J1413&lt;='CBSA Walk Groupings'!$B$4,J1413&gt;'CBSA Walk Groupings'!$B$3),'CBSA Walk Groupings'!$A$4,
IF(AND(J1413&lt;='CBSA Walk Groupings'!$B$5,J1413&gt;'CBSA Walk Groupings'!$B$4),'CBSA Walk Groupings'!$A$5,
IF(J1413&gt;'CBSA Walk Groupings'!$B$5,'CBSA Walk Groupings'!$A$6,"")))))</f>
        <v>2</v>
      </c>
      <c r="M1413" s="72">
        <v>7</v>
      </c>
      <c r="N1413" s="72">
        <v>41</v>
      </c>
    </row>
    <row r="1414" spans="1:14" x14ac:dyDescent="0.25">
      <c r="A1414" t="str">
        <f t="shared" si="22"/>
        <v>Pinellas County MPO_2015</v>
      </c>
      <c r="B1414" t="s">
        <v>423</v>
      </c>
      <c r="C1414" s="49" t="s">
        <v>136</v>
      </c>
      <c r="D1414">
        <v>2015</v>
      </c>
      <c r="E1414" s="45">
        <v>810967.31945538125</v>
      </c>
      <c r="F1414" s="50">
        <v>362069.7866343811</v>
      </c>
      <c r="G1414" s="46">
        <v>4123.8907781368798</v>
      </c>
      <c r="H1414" s="46">
        <v>5681.4930230578029</v>
      </c>
      <c r="I1414" s="47">
        <v>1.1389767747456914</v>
      </c>
      <c r="J1414" s="47">
        <v>1.5691707048715964</v>
      </c>
      <c r="K1414" s="48">
        <f>IF(I1414&lt;='CBSA Bike Groupings'!$B$2,'CBSA Bike Groupings'!$A$2,
IF(AND(I1414&lt;='CBSA Bike Groupings'!$B$3,I1414&gt;'CBSA Bike Groupings'!$B$2),'CBSA Bike Groupings'!$A$3,
IF(AND(I1414&lt;='CBSA Bike Groupings'!$B$4,I1414&gt;'CBSA Bike Groupings'!$B$3),'CBSA Bike Groupings'!$A$4,
IF(AND(I1414&lt;='CBSA Bike Groupings'!$B$5,I1414&gt;'CBSA Bike Groupings'!$B$4),'CBSA Bike Groupings'!$A$5,
IF(I1414&gt;'CBSA Bike Groupings'!$B$5,'CBSA Bike Groupings'!$A$6,"")))))</f>
        <v>5</v>
      </c>
      <c r="L1414" s="48">
        <f>IF(J1414&lt;='CBSA Walk Groupings'!$B$2,'CBSA Walk Groupings'!$A$2,
IF(AND(J1414&lt;='CBSA Walk Groupings'!$B$3,J1414&gt;'CBSA Walk Groupings'!$B$2),'CBSA Walk Groupings'!$A$3,
IF(AND(J1414&lt;='CBSA Walk Groupings'!$B$4,J1414&gt;'CBSA Walk Groupings'!$B$3),'CBSA Walk Groupings'!$A$4,
IF(AND(J1414&lt;='CBSA Walk Groupings'!$B$5,J1414&gt;'CBSA Walk Groupings'!$B$4),'CBSA Walk Groupings'!$A$5,
IF(J1414&gt;'CBSA Walk Groupings'!$B$5,'CBSA Walk Groupings'!$A$6,"")))))</f>
        <v>2</v>
      </c>
      <c r="M1414" s="72">
        <v>5</v>
      </c>
      <c r="N1414" s="72">
        <v>34</v>
      </c>
    </row>
    <row r="1415" spans="1:14" x14ac:dyDescent="0.25">
      <c r="A1415" t="str">
        <f t="shared" si="22"/>
        <v>Pinellas County MPO_2016</v>
      </c>
      <c r="B1415" t="s">
        <v>423</v>
      </c>
      <c r="C1415" s="49" t="s">
        <v>136</v>
      </c>
      <c r="D1415">
        <v>2016</v>
      </c>
      <c r="E1415" s="45">
        <v>818649.5078464488</v>
      </c>
      <c r="F1415" s="50">
        <v>369029.66167127597</v>
      </c>
      <c r="G1415" s="46">
        <v>4352.6196668626153</v>
      </c>
      <c r="H1415" s="46">
        <v>5666.3226778530079</v>
      </c>
      <c r="I1415" s="47">
        <v>1.1794769144437607</v>
      </c>
      <c r="J1415" s="47">
        <v>1.5354653748403704</v>
      </c>
      <c r="K1415" s="48">
        <f>IF(I1415&lt;='CBSA Bike Groupings'!$B$2,'CBSA Bike Groupings'!$A$2,
IF(AND(I1415&lt;='CBSA Bike Groupings'!$B$3,I1415&gt;'CBSA Bike Groupings'!$B$2),'CBSA Bike Groupings'!$A$3,
IF(AND(I1415&lt;='CBSA Bike Groupings'!$B$4,I1415&gt;'CBSA Bike Groupings'!$B$3),'CBSA Bike Groupings'!$A$4,
IF(AND(I1415&lt;='CBSA Bike Groupings'!$B$5,I1415&gt;'CBSA Bike Groupings'!$B$4),'CBSA Bike Groupings'!$A$5,
IF(I1415&gt;'CBSA Bike Groupings'!$B$5,'CBSA Bike Groupings'!$A$6,"")))))</f>
        <v>5</v>
      </c>
      <c r="L1415" s="48">
        <f>IF(J1415&lt;='CBSA Walk Groupings'!$B$2,'CBSA Walk Groupings'!$A$2,
IF(AND(J1415&lt;='CBSA Walk Groupings'!$B$3,J1415&gt;'CBSA Walk Groupings'!$B$2),'CBSA Walk Groupings'!$A$3,
IF(AND(J1415&lt;='CBSA Walk Groupings'!$B$4,J1415&gt;'CBSA Walk Groupings'!$B$3),'CBSA Walk Groupings'!$A$4,
IF(AND(J1415&lt;='CBSA Walk Groupings'!$B$5,J1415&gt;'CBSA Walk Groupings'!$B$4),'CBSA Walk Groupings'!$A$5,
IF(J1415&gt;'CBSA Walk Groupings'!$B$5,'CBSA Walk Groupings'!$A$6,"")))))</f>
        <v>2</v>
      </c>
      <c r="M1415" s="72">
        <v>2</v>
      </c>
      <c r="N1415" s="72">
        <v>41</v>
      </c>
    </row>
    <row r="1416" spans="1:14" x14ac:dyDescent="0.25">
      <c r="A1416" t="str">
        <f t="shared" si="22"/>
        <v>Pinellas County MPO_2017</v>
      </c>
      <c r="B1416" t="s">
        <v>423</v>
      </c>
      <c r="C1416" s="49" t="s">
        <v>136</v>
      </c>
      <c r="D1416">
        <v>2017</v>
      </c>
      <c r="E1416" s="45">
        <v>828190</v>
      </c>
      <c r="F1416" s="50">
        <v>377273</v>
      </c>
      <c r="G1416" s="46">
        <v>4478</v>
      </c>
      <c r="H1416" s="46">
        <v>5886</v>
      </c>
      <c r="I1416" s="47">
        <f>(G1416/$F1416)*100</f>
        <v>1.1869389010080234</v>
      </c>
      <c r="J1416" s="47">
        <f>(H1416/$F1416)*100</f>
        <v>1.5601434504987104</v>
      </c>
      <c r="K1416" s="48">
        <f>IF(I1416&lt;='CBSA Bike Groupings'!$B$2,'CBSA Bike Groupings'!$A$2,
IF(AND(I1416&lt;='CBSA Bike Groupings'!$B$3,I1416&gt;'CBSA Bike Groupings'!$B$2),'CBSA Bike Groupings'!$A$3,
IF(AND(I1416&lt;='CBSA Bike Groupings'!$B$4,I1416&gt;'CBSA Bike Groupings'!$B$3),'CBSA Bike Groupings'!$A$4,
IF(AND(I1416&lt;='CBSA Bike Groupings'!$B$5,I1416&gt;'CBSA Bike Groupings'!$B$4),'CBSA Bike Groupings'!$A$5,
IF(I1416&gt;'CBSA Bike Groupings'!$B$5,'CBSA Bike Groupings'!$A$6,"")))))</f>
        <v>5</v>
      </c>
      <c r="L1416" s="48">
        <f>IF(J1416&lt;='CBSA Walk Groupings'!$B$2,'CBSA Walk Groupings'!$A$2,
IF(AND(J1416&lt;='CBSA Walk Groupings'!$B$3,J1416&gt;'CBSA Walk Groupings'!$B$2),'CBSA Walk Groupings'!$A$3,
IF(AND(J1416&lt;='CBSA Walk Groupings'!$B$4,J1416&gt;'CBSA Walk Groupings'!$B$3),'CBSA Walk Groupings'!$A$4,
IF(AND(J1416&lt;='CBSA Walk Groupings'!$B$5,J1416&gt;'CBSA Walk Groupings'!$B$4),'CBSA Walk Groupings'!$A$5,
IF(J1416&gt;'CBSA Walk Groupings'!$B$5,'CBSA Walk Groupings'!$A$6,"")))))</f>
        <v>2</v>
      </c>
      <c r="M1416" s="72">
        <v>5</v>
      </c>
      <c r="N1416" s="72">
        <v>37</v>
      </c>
    </row>
    <row r="1417" spans="1:14" x14ac:dyDescent="0.25">
      <c r="A1417" t="str">
        <f t="shared" si="22"/>
        <v>Pioneer Valley MPO_2013</v>
      </c>
      <c r="B1417" t="s">
        <v>424</v>
      </c>
      <c r="C1417" s="49" t="s">
        <v>141</v>
      </c>
      <c r="D1417">
        <v>2013</v>
      </c>
      <c r="E1417" s="45">
        <v>624400.69541180297</v>
      </c>
      <c r="F1417" s="50">
        <v>281050.16649289121</v>
      </c>
      <c r="G1417" s="46">
        <v>1523.7718200284446</v>
      </c>
      <c r="H1417" s="46">
        <v>10886.494226835803</v>
      </c>
      <c r="I1417" s="47">
        <v>0.54217075870936593</v>
      </c>
      <c r="J1417" s="47">
        <v>3.8735057028016961</v>
      </c>
      <c r="K1417" s="48">
        <f>IF(I1417&lt;='CBSA Bike Groupings'!$B$2,'CBSA Bike Groupings'!$A$2,
IF(AND(I1417&lt;='CBSA Bike Groupings'!$B$3,I1417&gt;'CBSA Bike Groupings'!$B$2),'CBSA Bike Groupings'!$A$3,
IF(AND(I1417&lt;='CBSA Bike Groupings'!$B$4,I1417&gt;'CBSA Bike Groupings'!$B$3),'CBSA Bike Groupings'!$A$4,
IF(AND(I1417&lt;='CBSA Bike Groupings'!$B$5,I1417&gt;'CBSA Bike Groupings'!$B$4),'CBSA Bike Groupings'!$A$5,
IF(I1417&gt;'CBSA Bike Groupings'!$B$5,'CBSA Bike Groupings'!$A$6,"")))))</f>
        <v>3</v>
      </c>
      <c r="L1417" s="48">
        <f>IF(J1417&lt;='CBSA Walk Groupings'!$B$2,'CBSA Walk Groupings'!$A$2,
IF(AND(J1417&lt;='CBSA Walk Groupings'!$B$3,J1417&gt;'CBSA Walk Groupings'!$B$2),'CBSA Walk Groupings'!$A$3,
IF(AND(J1417&lt;='CBSA Walk Groupings'!$B$4,J1417&gt;'CBSA Walk Groupings'!$B$3),'CBSA Walk Groupings'!$A$4,
IF(AND(J1417&lt;='CBSA Walk Groupings'!$B$5,J1417&gt;'CBSA Walk Groupings'!$B$4),'CBSA Walk Groupings'!$A$5,
IF(J1417&gt;'CBSA Walk Groupings'!$B$5,'CBSA Walk Groupings'!$A$6,"")))))</f>
        <v>5</v>
      </c>
      <c r="M1417" s="72">
        <v>3</v>
      </c>
      <c r="N1417" s="72">
        <v>8</v>
      </c>
    </row>
    <row r="1418" spans="1:14" x14ac:dyDescent="0.25">
      <c r="A1418" t="str">
        <f t="shared" si="22"/>
        <v>Pioneer Valley MPO_2014</v>
      </c>
      <c r="B1418" t="s">
        <v>424</v>
      </c>
      <c r="C1418" s="49" t="s">
        <v>141</v>
      </c>
      <c r="D1418">
        <v>2014</v>
      </c>
      <c r="E1418" s="45">
        <v>626765.98171450873</v>
      </c>
      <c r="F1418" s="50">
        <v>285099.0731023539</v>
      </c>
      <c r="G1418" s="46">
        <v>1607.8263861783851</v>
      </c>
      <c r="H1418" s="46">
        <v>11342.260393772161</v>
      </c>
      <c r="I1418" s="47">
        <v>0.56395356487222137</v>
      </c>
      <c r="J1418" s="47">
        <v>3.9783575128285871</v>
      </c>
      <c r="K1418" s="48">
        <f>IF(I1418&lt;='CBSA Bike Groupings'!$B$2,'CBSA Bike Groupings'!$A$2,
IF(AND(I1418&lt;='CBSA Bike Groupings'!$B$3,I1418&gt;'CBSA Bike Groupings'!$B$2),'CBSA Bike Groupings'!$A$3,
IF(AND(I1418&lt;='CBSA Bike Groupings'!$B$4,I1418&gt;'CBSA Bike Groupings'!$B$3),'CBSA Bike Groupings'!$A$4,
IF(AND(I1418&lt;='CBSA Bike Groupings'!$B$5,I1418&gt;'CBSA Bike Groupings'!$B$4),'CBSA Bike Groupings'!$A$5,
IF(I1418&gt;'CBSA Bike Groupings'!$B$5,'CBSA Bike Groupings'!$A$6,"")))))</f>
        <v>3</v>
      </c>
      <c r="L1418" s="48">
        <f>IF(J1418&lt;='CBSA Walk Groupings'!$B$2,'CBSA Walk Groupings'!$A$2,
IF(AND(J1418&lt;='CBSA Walk Groupings'!$B$3,J1418&gt;'CBSA Walk Groupings'!$B$2),'CBSA Walk Groupings'!$A$3,
IF(AND(J1418&lt;='CBSA Walk Groupings'!$B$4,J1418&gt;'CBSA Walk Groupings'!$B$3),'CBSA Walk Groupings'!$A$4,
IF(AND(J1418&lt;='CBSA Walk Groupings'!$B$5,J1418&gt;'CBSA Walk Groupings'!$B$4),'CBSA Walk Groupings'!$A$5,
IF(J1418&gt;'CBSA Walk Groupings'!$B$5,'CBSA Walk Groupings'!$A$6,"")))))</f>
        <v>5</v>
      </c>
      <c r="M1418" s="72">
        <v>1</v>
      </c>
      <c r="N1418" s="72">
        <v>7</v>
      </c>
    </row>
    <row r="1419" spans="1:14" x14ac:dyDescent="0.25">
      <c r="A1419" t="str">
        <f t="shared" si="22"/>
        <v>Pioneer Valley MPO_2015</v>
      </c>
      <c r="B1419" t="s">
        <v>424</v>
      </c>
      <c r="C1419" s="49" t="s">
        <v>141</v>
      </c>
      <c r="D1419">
        <v>2015</v>
      </c>
      <c r="E1419" s="45">
        <v>628790.30172781437</v>
      </c>
      <c r="F1419" s="50">
        <v>290521.51558801875</v>
      </c>
      <c r="G1419" s="46">
        <v>1672.781379456108</v>
      </c>
      <c r="H1419" s="46">
        <v>12950.208749094338</v>
      </c>
      <c r="I1419" s="47">
        <v>0.57578571283107205</v>
      </c>
      <c r="J1419" s="47">
        <v>4.4575730382250596</v>
      </c>
      <c r="K1419" s="48">
        <f>IF(I1419&lt;='CBSA Bike Groupings'!$B$2,'CBSA Bike Groupings'!$A$2,
IF(AND(I1419&lt;='CBSA Bike Groupings'!$B$3,I1419&gt;'CBSA Bike Groupings'!$B$2),'CBSA Bike Groupings'!$A$3,
IF(AND(I1419&lt;='CBSA Bike Groupings'!$B$4,I1419&gt;'CBSA Bike Groupings'!$B$3),'CBSA Bike Groupings'!$A$4,
IF(AND(I1419&lt;='CBSA Bike Groupings'!$B$5,I1419&gt;'CBSA Bike Groupings'!$B$4),'CBSA Bike Groupings'!$A$5,
IF(I1419&gt;'CBSA Bike Groupings'!$B$5,'CBSA Bike Groupings'!$A$6,"")))))</f>
        <v>3</v>
      </c>
      <c r="L1419" s="48">
        <f>IF(J1419&lt;='CBSA Walk Groupings'!$B$2,'CBSA Walk Groupings'!$A$2,
IF(AND(J1419&lt;='CBSA Walk Groupings'!$B$3,J1419&gt;'CBSA Walk Groupings'!$B$2),'CBSA Walk Groupings'!$A$3,
IF(AND(J1419&lt;='CBSA Walk Groupings'!$B$4,J1419&gt;'CBSA Walk Groupings'!$B$3),'CBSA Walk Groupings'!$A$4,
IF(AND(J1419&lt;='CBSA Walk Groupings'!$B$5,J1419&gt;'CBSA Walk Groupings'!$B$4),'CBSA Walk Groupings'!$A$5,
IF(J1419&gt;'CBSA Walk Groupings'!$B$5,'CBSA Walk Groupings'!$A$6,"")))))</f>
        <v>5</v>
      </c>
      <c r="M1419" s="72">
        <v>0</v>
      </c>
      <c r="N1419" s="72">
        <v>10</v>
      </c>
    </row>
    <row r="1420" spans="1:14" x14ac:dyDescent="0.25">
      <c r="A1420" t="str">
        <f t="shared" si="22"/>
        <v>Pioneer Valley MPO_2016</v>
      </c>
      <c r="B1420" t="s">
        <v>424</v>
      </c>
      <c r="C1420" s="49" t="s">
        <v>141</v>
      </c>
      <c r="D1420">
        <v>2016</v>
      </c>
      <c r="E1420" s="45">
        <v>629180.31150574889</v>
      </c>
      <c r="F1420" s="50">
        <v>291881.21057700634</v>
      </c>
      <c r="G1420" s="46">
        <v>1711.6400626068273</v>
      </c>
      <c r="H1420" s="46">
        <v>13894.678229659605</v>
      </c>
      <c r="I1420" s="47">
        <v>0.58641666560967254</v>
      </c>
      <c r="J1420" s="47">
        <v>4.7603880366920039</v>
      </c>
      <c r="K1420" s="48">
        <f>IF(I1420&lt;='CBSA Bike Groupings'!$B$2,'CBSA Bike Groupings'!$A$2,
IF(AND(I1420&lt;='CBSA Bike Groupings'!$B$3,I1420&gt;'CBSA Bike Groupings'!$B$2),'CBSA Bike Groupings'!$A$3,
IF(AND(I1420&lt;='CBSA Bike Groupings'!$B$4,I1420&gt;'CBSA Bike Groupings'!$B$3),'CBSA Bike Groupings'!$A$4,
IF(AND(I1420&lt;='CBSA Bike Groupings'!$B$5,I1420&gt;'CBSA Bike Groupings'!$B$4),'CBSA Bike Groupings'!$A$5,
IF(I1420&gt;'CBSA Bike Groupings'!$B$5,'CBSA Bike Groupings'!$A$6,"")))))</f>
        <v>3</v>
      </c>
      <c r="L1420" s="48">
        <f>IF(J1420&lt;='CBSA Walk Groupings'!$B$2,'CBSA Walk Groupings'!$A$2,
IF(AND(J1420&lt;='CBSA Walk Groupings'!$B$3,J1420&gt;'CBSA Walk Groupings'!$B$2),'CBSA Walk Groupings'!$A$3,
IF(AND(J1420&lt;='CBSA Walk Groupings'!$B$4,J1420&gt;'CBSA Walk Groupings'!$B$3),'CBSA Walk Groupings'!$A$4,
IF(AND(J1420&lt;='CBSA Walk Groupings'!$B$5,J1420&gt;'CBSA Walk Groupings'!$B$4),'CBSA Walk Groupings'!$A$5,
IF(J1420&gt;'CBSA Walk Groupings'!$B$5,'CBSA Walk Groupings'!$A$6,"")))))</f>
        <v>5</v>
      </c>
      <c r="M1420" s="72">
        <v>1</v>
      </c>
      <c r="N1420" s="72">
        <v>8</v>
      </c>
    </row>
    <row r="1421" spans="1:14" x14ac:dyDescent="0.25">
      <c r="A1421" t="str">
        <f t="shared" si="22"/>
        <v>Pioneer Valley MPO_2017</v>
      </c>
      <c r="B1421" t="s">
        <v>424</v>
      </c>
      <c r="C1421" s="49" t="s">
        <v>141</v>
      </c>
      <c r="D1421">
        <v>2017</v>
      </c>
      <c r="E1421" s="45">
        <v>630457</v>
      </c>
      <c r="F1421" s="50">
        <v>293542</v>
      </c>
      <c r="G1421" s="46">
        <v>1687</v>
      </c>
      <c r="H1421" s="46">
        <v>13882</v>
      </c>
      <c r="I1421" s="47">
        <f>(G1421/$F1421)*100</f>
        <v>0.57470481225855241</v>
      </c>
      <c r="J1421" s="47">
        <f>(H1421/$F1421)*100</f>
        <v>4.7291358647144195</v>
      </c>
      <c r="K1421" s="48">
        <f>IF(I1421&lt;='CBSA Bike Groupings'!$B$2,'CBSA Bike Groupings'!$A$2,
IF(AND(I1421&lt;='CBSA Bike Groupings'!$B$3,I1421&gt;'CBSA Bike Groupings'!$B$2),'CBSA Bike Groupings'!$A$3,
IF(AND(I1421&lt;='CBSA Bike Groupings'!$B$4,I1421&gt;'CBSA Bike Groupings'!$B$3),'CBSA Bike Groupings'!$A$4,
IF(AND(I1421&lt;='CBSA Bike Groupings'!$B$5,I1421&gt;'CBSA Bike Groupings'!$B$4),'CBSA Bike Groupings'!$A$5,
IF(I1421&gt;'CBSA Bike Groupings'!$B$5,'CBSA Bike Groupings'!$A$6,"")))))</f>
        <v>3</v>
      </c>
      <c r="L1421" s="48">
        <f>IF(J1421&lt;='CBSA Walk Groupings'!$B$2,'CBSA Walk Groupings'!$A$2,
IF(AND(J1421&lt;='CBSA Walk Groupings'!$B$3,J1421&gt;'CBSA Walk Groupings'!$B$2),'CBSA Walk Groupings'!$A$3,
IF(AND(J1421&lt;='CBSA Walk Groupings'!$B$4,J1421&gt;'CBSA Walk Groupings'!$B$3),'CBSA Walk Groupings'!$A$4,
IF(AND(J1421&lt;='CBSA Walk Groupings'!$B$5,J1421&gt;'CBSA Walk Groupings'!$B$4),'CBSA Walk Groupings'!$A$5,
IF(J1421&gt;'CBSA Walk Groupings'!$B$5,'CBSA Walk Groupings'!$A$6,"")))))</f>
        <v>5</v>
      </c>
      <c r="M1421" s="72">
        <v>2</v>
      </c>
      <c r="N1421" s="72">
        <v>11</v>
      </c>
    </row>
    <row r="1422" spans="1:14" x14ac:dyDescent="0.25">
      <c r="A1422" t="str">
        <f t="shared" si="22"/>
        <v>Policy Committee of the Erie Regional Planning Commission_2013</v>
      </c>
      <c r="B1422" t="s">
        <v>425</v>
      </c>
      <c r="C1422" s="49" t="s">
        <v>99</v>
      </c>
      <c r="D1422">
        <v>2013</v>
      </c>
      <c r="E1422" s="45">
        <v>68783.303177711117</v>
      </c>
      <c r="F1422" s="50">
        <v>31233.442270653966</v>
      </c>
      <c r="G1422" s="46">
        <v>125.77336182924097</v>
      </c>
      <c r="H1422" s="46">
        <v>631.99064570597398</v>
      </c>
      <c r="I1422" s="47">
        <v>0.40268812108300328</v>
      </c>
      <c r="J1422" s="47">
        <v>2.0234421817148669</v>
      </c>
      <c r="K1422" s="48">
        <f>IF(I1422&lt;='CBSA Bike Groupings'!$B$2,'CBSA Bike Groupings'!$A$2,
IF(AND(I1422&lt;='CBSA Bike Groupings'!$B$3,I1422&gt;'CBSA Bike Groupings'!$B$2),'CBSA Bike Groupings'!$A$3,
IF(AND(I1422&lt;='CBSA Bike Groupings'!$B$4,I1422&gt;'CBSA Bike Groupings'!$B$3),'CBSA Bike Groupings'!$A$4,
IF(AND(I1422&lt;='CBSA Bike Groupings'!$B$5,I1422&gt;'CBSA Bike Groupings'!$B$4),'CBSA Bike Groupings'!$A$5,
IF(I1422&gt;'CBSA Bike Groupings'!$B$5,'CBSA Bike Groupings'!$A$6,"")))))</f>
        <v>3</v>
      </c>
      <c r="L1422" s="48">
        <f>IF(J1422&lt;='CBSA Walk Groupings'!$B$2,'CBSA Walk Groupings'!$A$2,
IF(AND(J1422&lt;='CBSA Walk Groupings'!$B$3,J1422&gt;'CBSA Walk Groupings'!$B$2),'CBSA Walk Groupings'!$A$3,
IF(AND(J1422&lt;='CBSA Walk Groupings'!$B$4,J1422&gt;'CBSA Walk Groupings'!$B$3),'CBSA Walk Groupings'!$A$4,
IF(AND(J1422&lt;='CBSA Walk Groupings'!$B$5,J1422&gt;'CBSA Walk Groupings'!$B$4),'CBSA Walk Groupings'!$A$5,
IF(J1422&gt;'CBSA Walk Groupings'!$B$5,'CBSA Walk Groupings'!$A$6,"")))))</f>
        <v>3</v>
      </c>
      <c r="M1422" s="72">
        <v>0</v>
      </c>
      <c r="N1422" s="72">
        <v>1</v>
      </c>
    </row>
    <row r="1423" spans="1:14" x14ac:dyDescent="0.25">
      <c r="A1423" t="str">
        <f t="shared" si="22"/>
        <v>Policy Committee of the Erie Regional Planning Commission_2014</v>
      </c>
      <c r="B1423" t="s">
        <v>425</v>
      </c>
      <c r="C1423" s="49" t="s">
        <v>99</v>
      </c>
      <c r="D1423">
        <v>2014</v>
      </c>
      <c r="E1423" s="45">
        <v>68548.505965032498</v>
      </c>
      <c r="F1423" s="50">
        <v>31276.906035521049</v>
      </c>
      <c r="G1423" s="46">
        <v>104.17988597221542</v>
      </c>
      <c r="H1423" s="46">
        <v>655.86168497799622</v>
      </c>
      <c r="I1423" s="47">
        <v>0.33308884789914567</v>
      </c>
      <c r="J1423" s="47">
        <v>2.096951930709313</v>
      </c>
      <c r="K1423" s="48">
        <f>IF(I1423&lt;='CBSA Bike Groupings'!$B$2,'CBSA Bike Groupings'!$A$2,
IF(AND(I1423&lt;='CBSA Bike Groupings'!$B$3,I1423&gt;'CBSA Bike Groupings'!$B$2),'CBSA Bike Groupings'!$A$3,
IF(AND(I1423&lt;='CBSA Bike Groupings'!$B$4,I1423&gt;'CBSA Bike Groupings'!$B$3),'CBSA Bike Groupings'!$A$4,
IF(AND(I1423&lt;='CBSA Bike Groupings'!$B$5,I1423&gt;'CBSA Bike Groupings'!$B$4),'CBSA Bike Groupings'!$A$5,
IF(I1423&gt;'CBSA Bike Groupings'!$B$5,'CBSA Bike Groupings'!$A$6,"")))))</f>
        <v>2</v>
      </c>
      <c r="L1423" s="48">
        <f>IF(J1423&lt;='CBSA Walk Groupings'!$B$2,'CBSA Walk Groupings'!$A$2,
IF(AND(J1423&lt;='CBSA Walk Groupings'!$B$3,J1423&gt;'CBSA Walk Groupings'!$B$2),'CBSA Walk Groupings'!$A$3,
IF(AND(J1423&lt;='CBSA Walk Groupings'!$B$4,J1423&gt;'CBSA Walk Groupings'!$B$3),'CBSA Walk Groupings'!$A$4,
IF(AND(J1423&lt;='CBSA Walk Groupings'!$B$5,J1423&gt;'CBSA Walk Groupings'!$B$4),'CBSA Walk Groupings'!$A$5,
IF(J1423&gt;'CBSA Walk Groupings'!$B$5,'CBSA Walk Groupings'!$A$6,"")))))</f>
        <v>3</v>
      </c>
      <c r="M1423" s="72">
        <v>0</v>
      </c>
      <c r="N1423" s="72">
        <v>0</v>
      </c>
    </row>
    <row r="1424" spans="1:14" x14ac:dyDescent="0.25">
      <c r="A1424" t="str">
        <f t="shared" si="22"/>
        <v>Policy Committee of the Erie Regional Planning Commission_2015</v>
      </c>
      <c r="B1424" t="s">
        <v>425</v>
      </c>
      <c r="C1424" s="49" t="s">
        <v>99</v>
      </c>
      <c r="D1424">
        <v>2015</v>
      </c>
      <c r="E1424" s="45">
        <v>68361.702403046496</v>
      </c>
      <c r="F1424" s="50">
        <v>31360.664235352902</v>
      </c>
      <c r="G1424" s="46">
        <v>103.22066531514832</v>
      </c>
      <c r="H1424" s="46">
        <v>824.72085962192023</v>
      </c>
      <c r="I1424" s="47">
        <v>0.32914055818622484</v>
      </c>
      <c r="J1424" s="47">
        <v>2.6297939783182644</v>
      </c>
      <c r="K1424" s="48">
        <f>IF(I1424&lt;='CBSA Bike Groupings'!$B$2,'CBSA Bike Groupings'!$A$2,
IF(AND(I1424&lt;='CBSA Bike Groupings'!$B$3,I1424&gt;'CBSA Bike Groupings'!$B$2),'CBSA Bike Groupings'!$A$3,
IF(AND(I1424&lt;='CBSA Bike Groupings'!$B$4,I1424&gt;'CBSA Bike Groupings'!$B$3),'CBSA Bike Groupings'!$A$4,
IF(AND(I1424&lt;='CBSA Bike Groupings'!$B$5,I1424&gt;'CBSA Bike Groupings'!$B$4),'CBSA Bike Groupings'!$A$5,
IF(I1424&gt;'CBSA Bike Groupings'!$B$5,'CBSA Bike Groupings'!$A$6,"")))))</f>
        <v>2</v>
      </c>
      <c r="L1424" s="48">
        <f>IF(J1424&lt;='CBSA Walk Groupings'!$B$2,'CBSA Walk Groupings'!$A$2,
IF(AND(J1424&lt;='CBSA Walk Groupings'!$B$3,J1424&gt;'CBSA Walk Groupings'!$B$2),'CBSA Walk Groupings'!$A$3,
IF(AND(J1424&lt;='CBSA Walk Groupings'!$B$4,J1424&gt;'CBSA Walk Groupings'!$B$3),'CBSA Walk Groupings'!$A$4,
IF(AND(J1424&lt;='CBSA Walk Groupings'!$B$5,J1424&gt;'CBSA Walk Groupings'!$B$4),'CBSA Walk Groupings'!$A$5,
IF(J1424&gt;'CBSA Walk Groupings'!$B$5,'CBSA Walk Groupings'!$A$6,"")))))</f>
        <v>4</v>
      </c>
      <c r="M1424" s="72">
        <v>0</v>
      </c>
      <c r="N1424" s="72">
        <v>0</v>
      </c>
    </row>
    <row r="1425" spans="1:14" x14ac:dyDescent="0.25">
      <c r="A1425" t="str">
        <f t="shared" si="22"/>
        <v>Policy Committee of the Erie Regional Planning Commission_2016</v>
      </c>
      <c r="B1425" t="s">
        <v>425</v>
      </c>
      <c r="C1425" s="49" t="s">
        <v>99</v>
      </c>
      <c r="D1425">
        <v>2016</v>
      </c>
      <c r="E1425" s="45">
        <v>67996.926293591372</v>
      </c>
      <c r="F1425" s="50">
        <v>30931.515469903105</v>
      </c>
      <c r="G1425" s="46">
        <v>112.6554518701535</v>
      </c>
      <c r="H1425" s="46">
        <v>653.76818166030387</v>
      </c>
      <c r="I1425" s="47">
        <v>0.36420928673788777</v>
      </c>
      <c r="J1425" s="47">
        <v>2.113598935352623</v>
      </c>
      <c r="K1425" s="48">
        <f>IF(I1425&lt;='CBSA Bike Groupings'!$B$2,'CBSA Bike Groupings'!$A$2,
IF(AND(I1425&lt;='CBSA Bike Groupings'!$B$3,I1425&gt;'CBSA Bike Groupings'!$B$2),'CBSA Bike Groupings'!$A$3,
IF(AND(I1425&lt;='CBSA Bike Groupings'!$B$4,I1425&gt;'CBSA Bike Groupings'!$B$3),'CBSA Bike Groupings'!$A$4,
IF(AND(I1425&lt;='CBSA Bike Groupings'!$B$5,I1425&gt;'CBSA Bike Groupings'!$B$4),'CBSA Bike Groupings'!$A$5,
IF(I1425&gt;'CBSA Bike Groupings'!$B$5,'CBSA Bike Groupings'!$A$6,"")))))</f>
        <v>3</v>
      </c>
      <c r="L1425" s="48">
        <f>IF(J1425&lt;='CBSA Walk Groupings'!$B$2,'CBSA Walk Groupings'!$A$2,
IF(AND(J1425&lt;='CBSA Walk Groupings'!$B$3,J1425&gt;'CBSA Walk Groupings'!$B$2),'CBSA Walk Groupings'!$A$3,
IF(AND(J1425&lt;='CBSA Walk Groupings'!$B$4,J1425&gt;'CBSA Walk Groupings'!$B$3),'CBSA Walk Groupings'!$A$4,
IF(AND(J1425&lt;='CBSA Walk Groupings'!$B$5,J1425&gt;'CBSA Walk Groupings'!$B$4),'CBSA Walk Groupings'!$A$5,
IF(J1425&gt;'CBSA Walk Groupings'!$B$5,'CBSA Walk Groupings'!$A$6,"")))))</f>
        <v>3</v>
      </c>
      <c r="M1425" s="72">
        <v>0</v>
      </c>
      <c r="N1425" s="72">
        <v>0</v>
      </c>
    </row>
    <row r="1426" spans="1:14" x14ac:dyDescent="0.25">
      <c r="A1426" t="str">
        <f t="shared" si="22"/>
        <v>Policy Committee of the Erie Regional Planning Commission_2017</v>
      </c>
      <c r="B1426" t="s">
        <v>425</v>
      </c>
      <c r="C1426" s="49" t="s">
        <v>99</v>
      </c>
      <c r="D1426">
        <v>2017</v>
      </c>
      <c r="E1426" s="45">
        <v>67633</v>
      </c>
      <c r="F1426" s="50">
        <v>31115</v>
      </c>
      <c r="G1426" s="46">
        <v>34</v>
      </c>
      <c r="H1426" s="46">
        <v>672</v>
      </c>
      <c r="I1426" s="47">
        <f>(G1426/$F1426)*100</f>
        <v>0.10927205527880444</v>
      </c>
      <c r="J1426" s="47">
        <f>(H1426/$F1426)*100</f>
        <v>2.1597300337457819</v>
      </c>
      <c r="K1426" s="48">
        <f>IF(I1426&lt;='CBSA Bike Groupings'!$B$2,'CBSA Bike Groupings'!$A$2,
IF(AND(I1426&lt;='CBSA Bike Groupings'!$B$3,I1426&gt;'CBSA Bike Groupings'!$B$2),'CBSA Bike Groupings'!$A$3,
IF(AND(I1426&lt;='CBSA Bike Groupings'!$B$4,I1426&gt;'CBSA Bike Groupings'!$B$3),'CBSA Bike Groupings'!$A$4,
IF(AND(I1426&lt;='CBSA Bike Groupings'!$B$5,I1426&gt;'CBSA Bike Groupings'!$B$4),'CBSA Bike Groupings'!$A$5,
IF(I1426&gt;'CBSA Bike Groupings'!$B$5,'CBSA Bike Groupings'!$A$6,"")))))</f>
        <v>1</v>
      </c>
      <c r="L1426" s="48">
        <f>IF(J1426&lt;='CBSA Walk Groupings'!$B$2,'CBSA Walk Groupings'!$A$2,
IF(AND(J1426&lt;='CBSA Walk Groupings'!$B$3,J1426&gt;'CBSA Walk Groupings'!$B$2),'CBSA Walk Groupings'!$A$3,
IF(AND(J1426&lt;='CBSA Walk Groupings'!$B$4,J1426&gt;'CBSA Walk Groupings'!$B$3),'CBSA Walk Groupings'!$A$4,
IF(AND(J1426&lt;='CBSA Walk Groupings'!$B$5,J1426&gt;'CBSA Walk Groupings'!$B$4),'CBSA Walk Groupings'!$A$5,
IF(J1426&gt;'CBSA Walk Groupings'!$B$5,'CBSA Walk Groupings'!$A$6,"")))))</f>
        <v>3</v>
      </c>
      <c r="M1426" s="72">
        <v>0</v>
      </c>
      <c r="N1426" s="72">
        <v>0</v>
      </c>
    </row>
    <row r="1427" spans="1:14" x14ac:dyDescent="0.25">
      <c r="A1427" t="str">
        <f t="shared" si="22"/>
        <v>Polk County Transportation Planning Organization_2013</v>
      </c>
      <c r="B1427" t="s">
        <v>426</v>
      </c>
      <c r="C1427" s="49" t="s">
        <v>136</v>
      </c>
      <c r="D1427">
        <v>2013</v>
      </c>
      <c r="E1427" s="45">
        <v>610332.81854054786</v>
      </c>
      <c r="F1427" s="50">
        <v>235028.14247164701</v>
      </c>
      <c r="G1427" s="46">
        <v>549.02352329012047</v>
      </c>
      <c r="H1427" s="46">
        <v>2658.7536329275258</v>
      </c>
      <c r="I1427" s="47">
        <v>0.23359905648590693</v>
      </c>
      <c r="J1427" s="47">
        <v>1.1312490516952747</v>
      </c>
      <c r="K1427" s="48">
        <f>IF(I1427&lt;='CBSA Bike Groupings'!$B$2,'CBSA Bike Groupings'!$A$2,
IF(AND(I1427&lt;='CBSA Bike Groupings'!$B$3,I1427&gt;'CBSA Bike Groupings'!$B$2),'CBSA Bike Groupings'!$A$3,
IF(AND(I1427&lt;='CBSA Bike Groupings'!$B$4,I1427&gt;'CBSA Bike Groupings'!$B$3),'CBSA Bike Groupings'!$A$4,
IF(AND(I1427&lt;='CBSA Bike Groupings'!$B$5,I1427&gt;'CBSA Bike Groupings'!$B$4),'CBSA Bike Groupings'!$A$5,
IF(I1427&gt;'CBSA Bike Groupings'!$B$5,'CBSA Bike Groupings'!$A$6,"")))))</f>
        <v>1</v>
      </c>
      <c r="L1427" s="48">
        <f>IF(J1427&lt;='CBSA Walk Groupings'!$B$2,'CBSA Walk Groupings'!$A$2,
IF(AND(J1427&lt;='CBSA Walk Groupings'!$B$3,J1427&gt;'CBSA Walk Groupings'!$B$2),'CBSA Walk Groupings'!$A$3,
IF(AND(J1427&lt;='CBSA Walk Groupings'!$B$4,J1427&gt;'CBSA Walk Groupings'!$B$3),'CBSA Walk Groupings'!$A$4,
IF(AND(J1427&lt;='CBSA Walk Groupings'!$B$5,J1427&gt;'CBSA Walk Groupings'!$B$4),'CBSA Walk Groupings'!$A$5,
IF(J1427&gt;'CBSA Walk Groupings'!$B$5,'CBSA Walk Groupings'!$A$6,"")))))</f>
        <v>1</v>
      </c>
      <c r="M1427" s="72">
        <v>5</v>
      </c>
      <c r="N1427" s="72">
        <v>9</v>
      </c>
    </row>
    <row r="1428" spans="1:14" x14ac:dyDescent="0.25">
      <c r="A1428" t="str">
        <f t="shared" si="22"/>
        <v>Polk County Transportation Planning Organization_2014</v>
      </c>
      <c r="B1428" t="s">
        <v>426</v>
      </c>
      <c r="C1428" s="49" t="s">
        <v>136</v>
      </c>
      <c r="D1428">
        <v>2014</v>
      </c>
      <c r="E1428" s="45">
        <v>617368.68479656021</v>
      </c>
      <c r="F1428" s="50">
        <v>236754.62433537855</v>
      </c>
      <c r="G1428" s="46">
        <v>644.11942281689653</v>
      </c>
      <c r="H1428" s="46">
        <v>3116.9390123520275</v>
      </c>
      <c r="I1428" s="47">
        <v>0.27206202397316592</v>
      </c>
      <c r="J1428" s="47">
        <v>1.3165271939679952</v>
      </c>
      <c r="K1428" s="48">
        <f>IF(I1428&lt;='CBSA Bike Groupings'!$B$2,'CBSA Bike Groupings'!$A$2,
IF(AND(I1428&lt;='CBSA Bike Groupings'!$B$3,I1428&gt;'CBSA Bike Groupings'!$B$2),'CBSA Bike Groupings'!$A$3,
IF(AND(I1428&lt;='CBSA Bike Groupings'!$B$4,I1428&gt;'CBSA Bike Groupings'!$B$3),'CBSA Bike Groupings'!$A$4,
IF(AND(I1428&lt;='CBSA Bike Groupings'!$B$5,I1428&gt;'CBSA Bike Groupings'!$B$4),'CBSA Bike Groupings'!$A$5,
IF(I1428&gt;'CBSA Bike Groupings'!$B$5,'CBSA Bike Groupings'!$A$6,"")))))</f>
        <v>2</v>
      </c>
      <c r="L1428" s="48">
        <f>IF(J1428&lt;='CBSA Walk Groupings'!$B$2,'CBSA Walk Groupings'!$A$2,
IF(AND(J1428&lt;='CBSA Walk Groupings'!$B$3,J1428&gt;'CBSA Walk Groupings'!$B$2),'CBSA Walk Groupings'!$A$3,
IF(AND(J1428&lt;='CBSA Walk Groupings'!$B$4,J1428&gt;'CBSA Walk Groupings'!$B$3),'CBSA Walk Groupings'!$A$4,
IF(AND(J1428&lt;='CBSA Walk Groupings'!$B$5,J1428&gt;'CBSA Walk Groupings'!$B$4),'CBSA Walk Groupings'!$A$5,
IF(J1428&gt;'CBSA Walk Groupings'!$B$5,'CBSA Walk Groupings'!$A$6,"")))))</f>
        <v>1</v>
      </c>
      <c r="M1428" s="72">
        <v>4</v>
      </c>
      <c r="N1428" s="72">
        <v>22</v>
      </c>
    </row>
    <row r="1429" spans="1:14" x14ac:dyDescent="0.25">
      <c r="A1429" t="str">
        <f t="shared" si="22"/>
        <v>Polk County Transportation Planning Organization_2015</v>
      </c>
      <c r="B1429" t="s">
        <v>426</v>
      </c>
      <c r="C1429" s="49" t="s">
        <v>136</v>
      </c>
      <c r="D1429">
        <v>2015</v>
      </c>
      <c r="E1429" s="45">
        <v>626723.32731921261</v>
      </c>
      <c r="F1429" s="50">
        <v>241180.48464977724</v>
      </c>
      <c r="G1429" s="46">
        <v>832.89369805956949</v>
      </c>
      <c r="H1429" s="46">
        <v>2943.9587485494362</v>
      </c>
      <c r="I1429" s="47">
        <v>0.34534041975619639</v>
      </c>
      <c r="J1429" s="47">
        <v>1.2206455065485149</v>
      </c>
      <c r="K1429" s="48">
        <f>IF(I1429&lt;='CBSA Bike Groupings'!$B$2,'CBSA Bike Groupings'!$A$2,
IF(AND(I1429&lt;='CBSA Bike Groupings'!$B$3,I1429&gt;'CBSA Bike Groupings'!$B$2),'CBSA Bike Groupings'!$A$3,
IF(AND(I1429&lt;='CBSA Bike Groupings'!$B$4,I1429&gt;'CBSA Bike Groupings'!$B$3),'CBSA Bike Groupings'!$A$4,
IF(AND(I1429&lt;='CBSA Bike Groupings'!$B$5,I1429&gt;'CBSA Bike Groupings'!$B$4),'CBSA Bike Groupings'!$A$5,
IF(I1429&gt;'CBSA Bike Groupings'!$B$5,'CBSA Bike Groupings'!$A$6,"")))))</f>
        <v>2</v>
      </c>
      <c r="L1429" s="48">
        <f>IF(J1429&lt;='CBSA Walk Groupings'!$B$2,'CBSA Walk Groupings'!$A$2,
IF(AND(J1429&lt;='CBSA Walk Groupings'!$B$3,J1429&gt;'CBSA Walk Groupings'!$B$2),'CBSA Walk Groupings'!$A$3,
IF(AND(J1429&lt;='CBSA Walk Groupings'!$B$4,J1429&gt;'CBSA Walk Groupings'!$B$3),'CBSA Walk Groupings'!$A$4,
IF(AND(J1429&lt;='CBSA Walk Groupings'!$B$5,J1429&gt;'CBSA Walk Groupings'!$B$4),'CBSA Walk Groupings'!$A$5,
IF(J1429&gt;'CBSA Walk Groupings'!$B$5,'CBSA Walk Groupings'!$A$6,"")))))</f>
        <v>1</v>
      </c>
      <c r="M1429" s="72">
        <v>6</v>
      </c>
      <c r="N1429" s="72">
        <v>13</v>
      </c>
    </row>
    <row r="1430" spans="1:14" x14ac:dyDescent="0.25">
      <c r="A1430" t="str">
        <f t="shared" si="22"/>
        <v>Polk County Transportation Planning Organization_2016</v>
      </c>
      <c r="B1430" t="s">
        <v>426</v>
      </c>
      <c r="C1430" s="49" t="s">
        <v>136</v>
      </c>
      <c r="D1430">
        <v>2016</v>
      </c>
      <c r="E1430" s="45">
        <v>637740.54006559041</v>
      </c>
      <c r="F1430" s="50">
        <v>248640.43013268206</v>
      </c>
      <c r="G1430" s="46">
        <v>1055.8292265265986</v>
      </c>
      <c r="H1430" s="46">
        <v>2708.8706481851987</v>
      </c>
      <c r="I1430" s="47">
        <v>0.4246410070812604</v>
      </c>
      <c r="J1430" s="47">
        <v>1.0894731185671065</v>
      </c>
      <c r="K1430" s="48">
        <f>IF(I1430&lt;='CBSA Bike Groupings'!$B$2,'CBSA Bike Groupings'!$A$2,
IF(AND(I1430&lt;='CBSA Bike Groupings'!$B$3,I1430&gt;'CBSA Bike Groupings'!$B$2),'CBSA Bike Groupings'!$A$3,
IF(AND(I1430&lt;='CBSA Bike Groupings'!$B$4,I1430&gt;'CBSA Bike Groupings'!$B$3),'CBSA Bike Groupings'!$A$4,
IF(AND(I1430&lt;='CBSA Bike Groupings'!$B$5,I1430&gt;'CBSA Bike Groupings'!$B$4),'CBSA Bike Groupings'!$A$5,
IF(I1430&gt;'CBSA Bike Groupings'!$B$5,'CBSA Bike Groupings'!$A$6,"")))))</f>
        <v>3</v>
      </c>
      <c r="L1430" s="48">
        <f>IF(J1430&lt;='CBSA Walk Groupings'!$B$2,'CBSA Walk Groupings'!$A$2,
IF(AND(J1430&lt;='CBSA Walk Groupings'!$B$3,J1430&gt;'CBSA Walk Groupings'!$B$2),'CBSA Walk Groupings'!$A$3,
IF(AND(J1430&lt;='CBSA Walk Groupings'!$B$4,J1430&gt;'CBSA Walk Groupings'!$B$3),'CBSA Walk Groupings'!$A$4,
IF(AND(J1430&lt;='CBSA Walk Groupings'!$B$5,J1430&gt;'CBSA Walk Groupings'!$B$4),'CBSA Walk Groupings'!$A$5,
IF(J1430&gt;'CBSA Walk Groupings'!$B$5,'CBSA Walk Groupings'!$A$6,"")))))</f>
        <v>1</v>
      </c>
      <c r="M1430" s="72">
        <v>6</v>
      </c>
      <c r="N1430" s="72">
        <v>18</v>
      </c>
    </row>
    <row r="1431" spans="1:14" x14ac:dyDescent="0.25">
      <c r="A1431" t="str">
        <f t="shared" si="22"/>
        <v>Polk County Transportation Planning Organization_2017</v>
      </c>
      <c r="B1431" t="s">
        <v>426</v>
      </c>
      <c r="C1431" s="49" t="s">
        <v>136</v>
      </c>
      <c r="D1431">
        <v>2017</v>
      </c>
      <c r="E1431" s="45">
        <v>652306</v>
      </c>
      <c r="F1431" s="50">
        <v>259197</v>
      </c>
      <c r="G1431" s="46">
        <v>926</v>
      </c>
      <c r="H1431" s="46">
        <v>2787</v>
      </c>
      <c r="I1431" s="47">
        <f>(G1431/$F1431)*100</f>
        <v>0.35725722134129639</v>
      </c>
      <c r="J1431" s="47">
        <f>(H1431/$F1431)*100</f>
        <v>1.0752439264343339</v>
      </c>
      <c r="K1431" s="48">
        <f>IF(I1431&lt;='CBSA Bike Groupings'!$B$2,'CBSA Bike Groupings'!$A$2,
IF(AND(I1431&lt;='CBSA Bike Groupings'!$B$3,I1431&gt;'CBSA Bike Groupings'!$B$2),'CBSA Bike Groupings'!$A$3,
IF(AND(I1431&lt;='CBSA Bike Groupings'!$B$4,I1431&gt;'CBSA Bike Groupings'!$B$3),'CBSA Bike Groupings'!$A$4,
IF(AND(I1431&lt;='CBSA Bike Groupings'!$B$5,I1431&gt;'CBSA Bike Groupings'!$B$4),'CBSA Bike Groupings'!$A$5,
IF(I1431&gt;'CBSA Bike Groupings'!$B$5,'CBSA Bike Groupings'!$A$6,"")))))</f>
        <v>3</v>
      </c>
      <c r="L1431" s="48">
        <f>IF(J1431&lt;='CBSA Walk Groupings'!$B$2,'CBSA Walk Groupings'!$A$2,
IF(AND(J1431&lt;='CBSA Walk Groupings'!$B$3,J1431&gt;'CBSA Walk Groupings'!$B$2),'CBSA Walk Groupings'!$A$3,
IF(AND(J1431&lt;='CBSA Walk Groupings'!$B$4,J1431&gt;'CBSA Walk Groupings'!$B$3),'CBSA Walk Groupings'!$A$4,
IF(AND(J1431&lt;='CBSA Walk Groupings'!$B$5,J1431&gt;'CBSA Walk Groupings'!$B$4),'CBSA Walk Groupings'!$A$5,
IF(J1431&gt;'CBSA Walk Groupings'!$B$5,'CBSA Walk Groupings'!$A$6,"")))))</f>
        <v>1</v>
      </c>
      <c r="M1431" s="72">
        <v>2</v>
      </c>
      <c r="N1431" s="72">
        <v>17</v>
      </c>
    </row>
    <row r="1432" spans="1:14" x14ac:dyDescent="0.25">
      <c r="A1432" t="str">
        <f t="shared" si="22"/>
        <v>Portland Area Comprehensive Transportation System (ME)_2013</v>
      </c>
      <c r="B1432" t="s">
        <v>427</v>
      </c>
      <c r="C1432" s="49" t="s">
        <v>113</v>
      </c>
      <c r="D1432">
        <v>2013</v>
      </c>
      <c r="E1432" s="45">
        <v>235238.93618709102</v>
      </c>
      <c r="F1432" s="50">
        <v>124062.92637613072</v>
      </c>
      <c r="G1432" s="46">
        <v>921.18186252217004</v>
      </c>
      <c r="H1432" s="46">
        <v>6291.4908311966965</v>
      </c>
      <c r="I1432" s="47">
        <v>0.74251179577157078</v>
      </c>
      <c r="J1432" s="47">
        <v>5.0712094377995882</v>
      </c>
      <c r="K1432" s="48">
        <f>IF(I1432&lt;='CBSA Bike Groupings'!$B$2,'CBSA Bike Groupings'!$A$2,
IF(AND(I1432&lt;='CBSA Bike Groupings'!$B$3,I1432&gt;'CBSA Bike Groupings'!$B$2),'CBSA Bike Groupings'!$A$3,
IF(AND(I1432&lt;='CBSA Bike Groupings'!$B$4,I1432&gt;'CBSA Bike Groupings'!$B$3),'CBSA Bike Groupings'!$A$4,
IF(AND(I1432&lt;='CBSA Bike Groupings'!$B$5,I1432&gt;'CBSA Bike Groupings'!$B$4),'CBSA Bike Groupings'!$A$5,
IF(I1432&gt;'CBSA Bike Groupings'!$B$5,'CBSA Bike Groupings'!$A$6,"")))))</f>
        <v>4</v>
      </c>
      <c r="L1432" s="48">
        <f>IF(J1432&lt;='CBSA Walk Groupings'!$B$2,'CBSA Walk Groupings'!$A$2,
IF(AND(J1432&lt;='CBSA Walk Groupings'!$B$3,J1432&gt;'CBSA Walk Groupings'!$B$2),'CBSA Walk Groupings'!$A$3,
IF(AND(J1432&lt;='CBSA Walk Groupings'!$B$4,J1432&gt;'CBSA Walk Groupings'!$B$3),'CBSA Walk Groupings'!$A$4,
IF(AND(J1432&lt;='CBSA Walk Groupings'!$B$5,J1432&gt;'CBSA Walk Groupings'!$B$4),'CBSA Walk Groupings'!$A$5,
IF(J1432&gt;'CBSA Walk Groupings'!$B$5,'CBSA Walk Groupings'!$A$6,"")))))</f>
        <v>5</v>
      </c>
      <c r="M1432" s="72">
        <v>1</v>
      </c>
      <c r="N1432" s="72">
        <v>1</v>
      </c>
    </row>
    <row r="1433" spans="1:14" x14ac:dyDescent="0.25">
      <c r="A1433" t="str">
        <f t="shared" si="22"/>
        <v>Portland Area Comprehensive Transportation System (ME)_2014</v>
      </c>
      <c r="B1433" t="s">
        <v>427</v>
      </c>
      <c r="C1433" s="49" t="s">
        <v>113</v>
      </c>
      <c r="D1433">
        <v>2014</v>
      </c>
      <c r="E1433" s="45">
        <v>236397.15646375652</v>
      </c>
      <c r="F1433" s="50">
        <v>124992.02222311341</v>
      </c>
      <c r="G1433" s="46">
        <v>1104.4769194371352</v>
      </c>
      <c r="H1433" s="46">
        <v>5976.094096345626</v>
      </c>
      <c r="I1433" s="47">
        <v>0.88363793127982238</v>
      </c>
      <c r="J1433" s="47">
        <v>4.7811804226018291</v>
      </c>
      <c r="K1433" s="48">
        <f>IF(I1433&lt;='CBSA Bike Groupings'!$B$2,'CBSA Bike Groupings'!$A$2,
IF(AND(I1433&lt;='CBSA Bike Groupings'!$B$3,I1433&gt;'CBSA Bike Groupings'!$B$2),'CBSA Bike Groupings'!$A$3,
IF(AND(I1433&lt;='CBSA Bike Groupings'!$B$4,I1433&gt;'CBSA Bike Groupings'!$B$3),'CBSA Bike Groupings'!$A$4,
IF(AND(I1433&lt;='CBSA Bike Groupings'!$B$5,I1433&gt;'CBSA Bike Groupings'!$B$4),'CBSA Bike Groupings'!$A$5,
IF(I1433&gt;'CBSA Bike Groupings'!$B$5,'CBSA Bike Groupings'!$A$6,"")))))</f>
        <v>5</v>
      </c>
      <c r="L1433" s="48">
        <f>IF(J1433&lt;='CBSA Walk Groupings'!$B$2,'CBSA Walk Groupings'!$A$2,
IF(AND(J1433&lt;='CBSA Walk Groupings'!$B$3,J1433&gt;'CBSA Walk Groupings'!$B$2),'CBSA Walk Groupings'!$A$3,
IF(AND(J1433&lt;='CBSA Walk Groupings'!$B$4,J1433&gt;'CBSA Walk Groupings'!$B$3),'CBSA Walk Groupings'!$A$4,
IF(AND(J1433&lt;='CBSA Walk Groupings'!$B$5,J1433&gt;'CBSA Walk Groupings'!$B$4),'CBSA Walk Groupings'!$A$5,
IF(J1433&gt;'CBSA Walk Groupings'!$B$5,'CBSA Walk Groupings'!$A$6,"")))))</f>
        <v>5</v>
      </c>
      <c r="M1433" s="72">
        <v>0</v>
      </c>
      <c r="N1433" s="72">
        <v>2</v>
      </c>
    </row>
    <row r="1434" spans="1:14" x14ac:dyDescent="0.25">
      <c r="A1434" t="str">
        <f t="shared" si="22"/>
        <v>Portland Area Comprehensive Transportation System (ME)_2015</v>
      </c>
      <c r="B1434" t="s">
        <v>427</v>
      </c>
      <c r="C1434" s="49" t="s">
        <v>113</v>
      </c>
      <c r="D1434">
        <v>2015</v>
      </c>
      <c r="E1434" s="45">
        <v>237782.95762850845</v>
      </c>
      <c r="F1434" s="50">
        <v>127011.98751384443</v>
      </c>
      <c r="G1434" s="46">
        <v>879.20477145689631</v>
      </c>
      <c r="H1434" s="46">
        <v>5952.6467838789586</v>
      </c>
      <c r="I1434" s="47">
        <v>0.692221882884135</v>
      </c>
      <c r="J1434" s="47">
        <v>4.6866810766425608</v>
      </c>
      <c r="K1434" s="48">
        <f>IF(I1434&lt;='CBSA Bike Groupings'!$B$2,'CBSA Bike Groupings'!$A$2,
IF(AND(I1434&lt;='CBSA Bike Groupings'!$B$3,I1434&gt;'CBSA Bike Groupings'!$B$2),'CBSA Bike Groupings'!$A$3,
IF(AND(I1434&lt;='CBSA Bike Groupings'!$B$4,I1434&gt;'CBSA Bike Groupings'!$B$3),'CBSA Bike Groupings'!$A$4,
IF(AND(I1434&lt;='CBSA Bike Groupings'!$B$5,I1434&gt;'CBSA Bike Groupings'!$B$4),'CBSA Bike Groupings'!$A$5,
IF(I1434&gt;'CBSA Bike Groupings'!$B$5,'CBSA Bike Groupings'!$A$6,"")))))</f>
        <v>4</v>
      </c>
      <c r="L1434" s="48">
        <f>IF(J1434&lt;='CBSA Walk Groupings'!$B$2,'CBSA Walk Groupings'!$A$2,
IF(AND(J1434&lt;='CBSA Walk Groupings'!$B$3,J1434&gt;'CBSA Walk Groupings'!$B$2),'CBSA Walk Groupings'!$A$3,
IF(AND(J1434&lt;='CBSA Walk Groupings'!$B$4,J1434&gt;'CBSA Walk Groupings'!$B$3),'CBSA Walk Groupings'!$A$4,
IF(AND(J1434&lt;='CBSA Walk Groupings'!$B$5,J1434&gt;'CBSA Walk Groupings'!$B$4),'CBSA Walk Groupings'!$A$5,
IF(J1434&gt;'CBSA Walk Groupings'!$B$5,'CBSA Walk Groupings'!$A$6,"")))))</f>
        <v>5</v>
      </c>
      <c r="M1434" s="72">
        <v>0</v>
      </c>
      <c r="N1434" s="72">
        <v>2</v>
      </c>
    </row>
    <row r="1435" spans="1:14" x14ac:dyDescent="0.25">
      <c r="A1435" t="str">
        <f t="shared" si="22"/>
        <v>Portland Area Comprehensive Transportation System (ME)_2016</v>
      </c>
      <c r="B1435" t="s">
        <v>427</v>
      </c>
      <c r="C1435" s="49" t="s">
        <v>113</v>
      </c>
      <c r="D1435">
        <v>2016</v>
      </c>
      <c r="E1435" s="45">
        <v>239656.58178421657</v>
      </c>
      <c r="F1435" s="50">
        <v>129017.19472083628</v>
      </c>
      <c r="G1435" s="46">
        <v>1156.2422572849289</v>
      </c>
      <c r="H1435" s="46">
        <v>6188.6415515425742</v>
      </c>
      <c r="I1435" s="47">
        <v>0.89619237171198218</v>
      </c>
      <c r="J1435" s="47">
        <v>4.7967571802606468</v>
      </c>
      <c r="K1435" s="48">
        <f>IF(I1435&lt;='CBSA Bike Groupings'!$B$2,'CBSA Bike Groupings'!$A$2,
IF(AND(I1435&lt;='CBSA Bike Groupings'!$B$3,I1435&gt;'CBSA Bike Groupings'!$B$2),'CBSA Bike Groupings'!$A$3,
IF(AND(I1435&lt;='CBSA Bike Groupings'!$B$4,I1435&gt;'CBSA Bike Groupings'!$B$3),'CBSA Bike Groupings'!$A$4,
IF(AND(I1435&lt;='CBSA Bike Groupings'!$B$5,I1435&gt;'CBSA Bike Groupings'!$B$4),'CBSA Bike Groupings'!$A$5,
IF(I1435&gt;'CBSA Bike Groupings'!$B$5,'CBSA Bike Groupings'!$A$6,"")))))</f>
        <v>5</v>
      </c>
      <c r="L1435" s="48">
        <f>IF(J1435&lt;='CBSA Walk Groupings'!$B$2,'CBSA Walk Groupings'!$A$2,
IF(AND(J1435&lt;='CBSA Walk Groupings'!$B$3,J1435&gt;'CBSA Walk Groupings'!$B$2),'CBSA Walk Groupings'!$A$3,
IF(AND(J1435&lt;='CBSA Walk Groupings'!$B$4,J1435&gt;'CBSA Walk Groupings'!$B$3),'CBSA Walk Groupings'!$A$4,
IF(AND(J1435&lt;='CBSA Walk Groupings'!$B$5,J1435&gt;'CBSA Walk Groupings'!$B$4),'CBSA Walk Groupings'!$A$5,
IF(J1435&gt;'CBSA Walk Groupings'!$B$5,'CBSA Walk Groupings'!$A$6,"")))))</f>
        <v>5</v>
      </c>
      <c r="M1435" s="72">
        <v>1</v>
      </c>
      <c r="N1435" s="72">
        <v>5</v>
      </c>
    </row>
    <row r="1436" spans="1:14" x14ac:dyDescent="0.25">
      <c r="A1436" t="str">
        <f t="shared" si="22"/>
        <v>Portland Area Comprehensive Transportation System (ME)_2017</v>
      </c>
      <c r="B1436" t="s">
        <v>427</v>
      </c>
      <c r="C1436" s="49" t="s">
        <v>113</v>
      </c>
      <c r="D1436">
        <v>2017</v>
      </c>
      <c r="E1436" s="45">
        <v>240823</v>
      </c>
      <c r="F1436" s="50">
        <v>130672</v>
      </c>
      <c r="G1436" s="46">
        <v>1357</v>
      </c>
      <c r="H1436" s="46">
        <v>6177</v>
      </c>
      <c r="I1436" s="47">
        <f>(G1436/$F1436)*100</f>
        <v>1.0384780213052529</v>
      </c>
      <c r="J1436" s="47">
        <f>(H1436/$F1436)*100</f>
        <v>4.7271029753887595</v>
      </c>
      <c r="K1436" s="48">
        <f>IF(I1436&lt;='CBSA Bike Groupings'!$B$2,'CBSA Bike Groupings'!$A$2,
IF(AND(I1436&lt;='CBSA Bike Groupings'!$B$3,I1436&gt;'CBSA Bike Groupings'!$B$2),'CBSA Bike Groupings'!$A$3,
IF(AND(I1436&lt;='CBSA Bike Groupings'!$B$4,I1436&gt;'CBSA Bike Groupings'!$B$3),'CBSA Bike Groupings'!$A$4,
IF(AND(I1436&lt;='CBSA Bike Groupings'!$B$5,I1436&gt;'CBSA Bike Groupings'!$B$4),'CBSA Bike Groupings'!$A$5,
IF(I1436&gt;'CBSA Bike Groupings'!$B$5,'CBSA Bike Groupings'!$A$6,"")))))</f>
        <v>5</v>
      </c>
      <c r="L1436" s="48">
        <f>IF(J1436&lt;='CBSA Walk Groupings'!$B$2,'CBSA Walk Groupings'!$A$2,
IF(AND(J1436&lt;='CBSA Walk Groupings'!$B$3,J1436&gt;'CBSA Walk Groupings'!$B$2),'CBSA Walk Groupings'!$A$3,
IF(AND(J1436&lt;='CBSA Walk Groupings'!$B$4,J1436&gt;'CBSA Walk Groupings'!$B$3),'CBSA Walk Groupings'!$A$4,
IF(AND(J1436&lt;='CBSA Walk Groupings'!$B$5,J1436&gt;'CBSA Walk Groupings'!$B$4),'CBSA Walk Groupings'!$A$5,
IF(J1436&gt;'CBSA Walk Groupings'!$B$5,'CBSA Walk Groupings'!$A$6,"")))))</f>
        <v>5</v>
      </c>
      <c r="M1436" s="72">
        <v>0</v>
      </c>
      <c r="N1436" s="72">
        <v>6</v>
      </c>
    </row>
    <row r="1437" spans="1:14" x14ac:dyDescent="0.25">
      <c r="A1437" t="str">
        <f t="shared" si="22"/>
        <v>Portland Area Comprehensive Transportation System (OR)_2013</v>
      </c>
      <c r="B1437" t="s">
        <v>428</v>
      </c>
      <c r="C1437" s="49" t="s">
        <v>102</v>
      </c>
      <c r="D1437">
        <v>2013</v>
      </c>
      <c r="E1437" s="45">
        <v>1459110.8169430941</v>
      </c>
      <c r="F1437" s="50">
        <v>710869.5521019958</v>
      </c>
      <c r="G1437" s="46">
        <v>21950.822088230456</v>
      </c>
      <c r="H1437" s="46">
        <v>28608.548333267438</v>
      </c>
      <c r="I1437" s="47">
        <v>3.0878832865078096</v>
      </c>
      <c r="J1437" s="47">
        <v>4.0244441822938954</v>
      </c>
      <c r="K1437" s="48">
        <f>IF(I1437&lt;='CBSA Bike Groupings'!$B$2,'CBSA Bike Groupings'!$A$2,
IF(AND(I1437&lt;='CBSA Bike Groupings'!$B$3,I1437&gt;'CBSA Bike Groupings'!$B$2),'CBSA Bike Groupings'!$A$3,
IF(AND(I1437&lt;='CBSA Bike Groupings'!$B$4,I1437&gt;'CBSA Bike Groupings'!$B$3),'CBSA Bike Groupings'!$A$4,
IF(AND(I1437&lt;='CBSA Bike Groupings'!$B$5,I1437&gt;'CBSA Bike Groupings'!$B$4),'CBSA Bike Groupings'!$A$5,
IF(I1437&gt;'CBSA Bike Groupings'!$B$5,'CBSA Bike Groupings'!$A$6,"")))))</f>
        <v>5</v>
      </c>
      <c r="L1437" s="48">
        <f>IF(J1437&lt;='CBSA Walk Groupings'!$B$2,'CBSA Walk Groupings'!$A$2,
IF(AND(J1437&lt;='CBSA Walk Groupings'!$B$3,J1437&gt;'CBSA Walk Groupings'!$B$2),'CBSA Walk Groupings'!$A$3,
IF(AND(J1437&lt;='CBSA Walk Groupings'!$B$4,J1437&gt;'CBSA Walk Groupings'!$B$3),'CBSA Walk Groupings'!$A$4,
IF(AND(J1437&lt;='CBSA Walk Groupings'!$B$5,J1437&gt;'CBSA Walk Groupings'!$B$4),'CBSA Walk Groupings'!$A$5,
IF(J1437&gt;'CBSA Walk Groupings'!$B$5,'CBSA Walk Groupings'!$A$6,"")))))</f>
        <v>5</v>
      </c>
      <c r="M1437" s="72">
        <v>1</v>
      </c>
      <c r="N1437" s="72">
        <v>20</v>
      </c>
    </row>
    <row r="1438" spans="1:14" x14ac:dyDescent="0.25">
      <c r="A1438" t="str">
        <f t="shared" si="22"/>
        <v>Portland Area Comprehensive Transportation System (OR)_2014</v>
      </c>
      <c r="B1438" t="s">
        <v>428</v>
      </c>
      <c r="C1438" s="49" t="s">
        <v>102</v>
      </c>
      <c r="D1438">
        <v>2014</v>
      </c>
      <c r="E1438" s="45">
        <v>1477112.9637079963</v>
      </c>
      <c r="F1438" s="50">
        <v>721896.47639699758</v>
      </c>
      <c r="G1438" s="46">
        <v>23094.842819788766</v>
      </c>
      <c r="H1438" s="46">
        <v>28515.780764697422</v>
      </c>
      <c r="I1438" s="47">
        <v>3.1991904067818244</v>
      </c>
      <c r="J1438" s="47">
        <v>3.9501205085555142</v>
      </c>
      <c r="K1438" s="48">
        <f>IF(I1438&lt;='CBSA Bike Groupings'!$B$2,'CBSA Bike Groupings'!$A$2,
IF(AND(I1438&lt;='CBSA Bike Groupings'!$B$3,I1438&gt;'CBSA Bike Groupings'!$B$2),'CBSA Bike Groupings'!$A$3,
IF(AND(I1438&lt;='CBSA Bike Groupings'!$B$4,I1438&gt;'CBSA Bike Groupings'!$B$3),'CBSA Bike Groupings'!$A$4,
IF(AND(I1438&lt;='CBSA Bike Groupings'!$B$5,I1438&gt;'CBSA Bike Groupings'!$B$4),'CBSA Bike Groupings'!$A$5,
IF(I1438&gt;'CBSA Bike Groupings'!$B$5,'CBSA Bike Groupings'!$A$6,"")))))</f>
        <v>5</v>
      </c>
      <c r="L1438" s="48">
        <f>IF(J1438&lt;='CBSA Walk Groupings'!$B$2,'CBSA Walk Groupings'!$A$2,
IF(AND(J1438&lt;='CBSA Walk Groupings'!$B$3,J1438&gt;'CBSA Walk Groupings'!$B$2),'CBSA Walk Groupings'!$A$3,
IF(AND(J1438&lt;='CBSA Walk Groupings'!$B$4,J1438&gt;'CBSA Walk Groupings'!$B$3),'CBSA Walk Groupings'!$A$4,
IF(AND(J1438&lt;='CBSA Walk Groupings'!$B$5,J1438&gt;'CBSA Walk Groupings'!$B$4),'CBSA Walk Groupings'!$A$5,
IF(J1438&gt;'CBSA Walk Groupings'!$B$5,'CBSA Walk Groupings'!$A$6,"")))))</f>
        <v>5</v>
      </c>
      <c r="M1438" s="72">
        <v>1</v>
      </c>
      <c r="N1438" s="72">
        <v>21</v>
      </c>
    </row>
    <row r="1439" spans="1:14" x14ac:dyDescent="0.25">
      <c r="A1439" t="str">
        <f t="shared" si="22"/>
        <v>Portland Area Comprehensive Transportation System (OR)_2015</v>
      </c>
      <c r="B1439" t="s">
        <v>428</v>
      </c>
      <c r="C1439" s="49" t="s">
        <v>102</v>
      </c>
      <c r="D1439">
        <v>2015</v>
      </c>
      <c r="E1439" s="45">
        <v>1499485.3627201954</v>
      </c>
      <c r="F1439" s="50">
        <v>742202.70846988773</v>
      </c>
      <c r="G1439" s="46">
        <v>23971.286717572879</v>
      </c>
      <c r="H1439" s="46">
        <v>29276.618649313095</v>
      </c>
      <c r="I1439" s="47">
        <v>3.2297492914020309</v>
      </c>
      <c r="J1439" s="47">
        <v>3.9445583147586816</v>
      </c>
      <c r="K1439" s="48">
        <f>IF(I1439&lt;='CBSA Bike Groupings'!$B$2,'CBSA Bike Groupings'!$A$2,
IF(AND(I1439&lt;='CBSA Bike Groupings'!$B$3,I1439&gt;'CBSA Bike Groupings'!$B$2),'CBSA Bike Groupings'!$A$3,
IF(AND(I1439&lt;='CBSA Bike Groupings'!$B$4,I1439&gt;'CBSA Bike Groupings'!$B$3),'CBSA Bike Groupings'!$A$4,
IF(AND(I1439&lt;='CBSA Bike Groupings'!$B$5,I1439&gt;'CBSA Bike Groupings'!$B$4),'CBSA Bike Groupings'!$A$5,
IF(I1439&gt;'CBSA Bike Groupings'!$B$5,'CBSA Bike Groupings'!$A$6,"")))))</f>
        <v>5</v>
      </c>
      <c r="L1439" s="48">
        <f>IF(J1439&lt;='CBSA Walk Groupings'!$B$2,'CBSA Walk Groupings'!$A$2,
IF(AND(J1439&lt;='CBSA Walk Groupings'!$B$3,J1439&gt;'CBSA Walk Groupings'!$B$2),'CBSA Walk Groupings'!$A$3,
IF(AND(J1439&lt;='CBSA Walk Groupings'!$B$4,J1439&gt;'CBSA Walk Groupings'!$B$3),'CBSA Walk Groupings'!$A$4,
IF(AND(J1439&lt;='CBSA Walk Groupings'!$B$5,J1439&gt;'CBSA Walk Groupings'!$B$4),'CBSA Walk Groupings'!$A$5,
IF(J1439&gt;'CBSA Walk Groupings'!$B$5,'CBSA Walk Groupings'!$A$6,"")))))</f>
        <v>5</v>
      </c>
      <c r="M1439" s="72">
        <v>2</v>
      </c>
      <c r="N1439" s="72">
        <v>24</v>
      </c>
    </row>
    <row r="1440" spans="1:14" x14ac:dyDescent="0.25">
      <c r="A1440" t="str">
        <f t="shared" si="22"/>
        <v>Portland Area Comprehensive Transportation System (OR)_2016</v>
      </c>
      <c r="B1440" t="s">
        <v>428</v>
      </c>
      <c r="C1440" s="49" t="s">
        <v>102</v>
      </c>
      <c r="D1440">
        <v>2016</v>
      </c>
      <c r="E1440" s="45">
        <v>1519651.0099708342</v>
      </c>
      <c r="F1440" s="50">
        <v>763851.86340713862</v>
      </c>
      <c r="G1440" s="46">
        <v>25132.982968628367</v>
      </c>
      <c r="H1440" s="46">
        <v>29906.429243213719</v>
      </c>
      <c r="I1440" s="47">
        <v>3.2902954319602542</v>
      </c>
      <c r="J1440" s="47">
        <v>3.9152132338614685</v>
      </c>
      <c r="K1440" s="48">
        <f>IF(I1440&lt;='CBSA Bike Groupings'!$B$2,'CBSA Bike Groupings'!$A$2,
IF(AND(I1440&lt;='CBSA Bike Groupings'!$B$3,I1440&gt;'CBSA Bike Groupings'!$B$2),'CBSA Bike Groupings'!$A$3,
IF(AND(I1440&lt;='CBSA Bike Groupings'!$B$4,I1440&gt;'CBSA Bike Groupings'!$B$3),'CBSA Bike Groupings'!$A$4,
IF(AND(I1440&lt;='CBSA Bike Groupings'!$B$5,I1440&gt;'CBSA Bike Groupings'!$B$4),'CBSA Bike Groupings'!$A$5,
IF(I1440&gt;'CBSA Bike Groupings'!$B$5,'CBSA Bike Groupings'!$A$6,"")))))</f>
        <v>5</v>
      </c>
      <c r="L1440" s="48">
        <f>IF(J1440&lt;='CBSA Walk Groupings'!$B$2,'CBSA Walk Groupings'!$A$2,
IF(AND(J1440&lt;='CBSA Walk Groupings'!$B$3,J1440&gt;'CBSA Walk Groupings'!$B$2),'CBSA Walk Groupings'!$A$3,
IF(AND(J1440&lt;='CBSA Walk Groupings'!$B$4,J1440&gt;'CBSA Walk Groupings'!$B$3),'CBSA Walk Groupings'!$A$4,
IF(AND(J1440&lt;='CBSA Walk Groupings'!$B$5,J1440&gt;'CBSA Walk Groupings'!$B$4),'CBSA Walk Groupings'!$A$5,
IF(J1440&gt;'CBSA Walk Groupings'!$B$5,'CBSA Walk Groupings'!$A$6,"")))))</f>
        <v>5</v>
      </c>
      <c r="M1440" s="72">
        <v>7</v>
      </c>
      <c r="N1440" s="72">
        <v>31</v>
      </c>
    </row>
    <row r="1441" spans="1:14" x14ac:dyDescent="0.25">
      <c r="A1441" t="str">
        <f t="shared" si="22"/>
        <v>Portland Area Comprehensive Transportation System (OR)_2017</v>
      </c>
      <c r="B1441" t="s">
        <v>428</v>
      </c>
      <c r="C1441" s="49" t="s">
        <v>102</v>
      </c>
      <c r="D1441">
        <v>2017</v>
      </c>
      <c r="E1441" s="45">
        <v>1539027</v>
      </c>
      <c r="F1441" s="50">
        <v>786901</v>
      </c>
      <c r="G1441" s="46">
        <v>25725</v>
      </c>
      <c r="H1441" s="46">
        <v>29543</v>
      </c>
      <c r="I1441" s="47">
        <f>(G1441/$F1441)*100</f>
        <v>3.2691532988266632</v>
      </c>
      <c r="J1441" s="47">
        <f>(H1441/$F1441)*100</f>
        <v>3.7543477514960588</v>
      </c>
      <c r="K1441" s="48">
        <f>IF(I1441&lt;='CBSA Bike Groupings'!$B$2,'CBSA Bike Groupings'!$A$2,
IF(AND(I1441&lt;='CBSA Bike Groupings'!$B$3,I1441&gt;'CBSA Bike Groupings'!$B$2),'CBSA Bike Groupings'!$A$3,
IF(AND(I1441&lt;='CBSA Bike Groupings'!$B$4,I1441&gt;'CBSA Bike Groupings'!$B$3),'CBSA Bike Groupings'!$A$4,
IF(AND(I1441&lt;='CBSA Bike Groupings'!$B$5,I1441&gt;'CBSA Bike Groupings'!$B$4),'CBSA Bike Groupings'!$A$5,
IF(I1441&gt;'CBSA Bike Groupings'!$B$5,'CBSA Bike Groupings'!$A$6,"")))))</f>
        <v>5</v>
      </c>
      <c r="L1441" s="48">
        <f>IF(J1441&lt;='CBSA Walk Groupings'!$B$2,'CBSA Walk Groupings'!$A$2,
IF(AND(J1441&lt;='CBSA Walk Groupings'!$B$3,J1441&gt;'CBSA Walk Groupings'!$B$2),'CBSA Walk Groupings'!$A$3,
IF(AND(J1441&lt;='CBSA Walk Groupings'!$B$4,J1441&gt;'CBSA Walk Groupings'!$B$3),'CBSA Walk Groupings'!$A$4,
IF(AND(J1441&lt;='CBSA Walk Groupings'!$B$5,J1441&gt;'CBSA Walk Groupings'!$B$4),'CBSA Walk Groupings'!$A$5,
IF(J1441&gt;'CBSA Walk Groupings'!$B$5,'CBSA Walk Groupings'!$A$6,"")))))</f>
        <v>5</v>
      </c>
      <c r="M1441" s="72">
        <v>4</v>
      </c>
      <c r="N1441" s="72">
        <v>36</v>
      </c>
    </row>
    <row r="1442" spans="1:14" x14ac:dyDescent="0.25">
      <c r="A1442" t="str">
        <f t="shared" si="22"/>
        <v>Poughkeepsie-Dutchess County Transportation Council_2013</v>
      </c>
      <c r="B1442" t="s">
        <v>429</v>
      </c>
      <c r="C1442" s="49" t="s">
        <v>97</v>
      </c>
      <c r="D1442">
        <v>2013</v>
      </c>
      <c r="E1442" s="45">
        <v>297385.36709820997</v>
      </c>
      <c r="F1442" s="50">
        <v>138506.16051915771</v>
      </c>
      <c r="G1442" s="46">
        <v>480.00031652697601</v>
      </c>
      <c r="H1442" s="46">
        <v>6241.0180945582497</v>
      </c>
      <c r="I1442" s="47">
        <v>0.34655521077749024</v>
      </c>
      <c r="J1442" s="47">
        <v>4.5059498228564445</v>
      </c>
      <c r="K1442" s="48">
        <f>IF(I1442&lt;='CBSA Bike Groupings'!$B$2,'CBSA Bike Groupings'!$A$2,
IF(AND(I1442&lt;='CBSA Bike Groupings'!$B$3,I1442&gt;'CBSA Bike Groupings'!$B$2),'CBSA Bike Groupings'!$A$3,
IF(AND(I1442&lt;='CBSA Bike Groupings'!$B$4,I1442&gt;'CBSA Bike Groupings'!$B$3),'CBSA Bike Groupings'!$A$4,
IF(AND(I1442&lt;='CBSA Bike Groupings'!$B$5,I1442&gt;'CBSA Bike Groupings'!$B$4),'CBSA Bike Groupings'!$A$5,
IF(I1442&gt;'CBSA Bike Groupings'!$B$5,'CBSA Bike Groupings'!$A$6,"")))))</f>
        <v>3</v>
      </c>
      <c r="L1442" s="48">
        <f>IF(J1442&lt;='CBSA Walk Groupings'!$B$2,'CBSA Walk Groupings'!$A$2,
IF(AND(J1442&lt;='CBSA Walk Groupings'!$B$3,J1442&gt;'CBSA Walk Groupings'!$B$2),'CBSA Walk Groupings'!$A$3,
IF(AND(J1442&lt;='CBSA Walk Groupings'!$B$4,J1442&gt;'CBSA Walk Groupings'!$B$3),'CBSA Walk Groupings'!$A$4,
IF(AND(J1442&lt;='CBSA Walk Groupings'!$B$5,J1442&gt;'CBSA Walk Groupings'!$B$4),'CBSA Walk Groupings'!$A$5,
IF(J1442&gt;'CBSA Walk Groupings'!$B$5,'CBSA Walk Groupings'!$A$6,"")))))</f>
        <v>5</v>
      </c>
      <c r="M1442" s="72">
        <v>0</v>
      </c>
      <c r="N1442" s="72">
        <v>3</v>
      </c>
    </row>
    <row r="1443" spans="1:14" x14ac:dyDescent="0.25">
      <c r="A1443" t="str">
        <f t="shared" si="22"/>
        <v>Poughkeepsie-Dutchess County Transportation Council_2014</v>
      </c>
      <c r="B1443" t="s">
        <v>429</v>
      </c>
      <c r="C1443" s="49" t="s">
        <v>97</v>
      </c>
      <c r="D1443">
        <v>2014</v>
      </c>
      <c r="E1443" s="45">
        <v>297388.33596315642</v>
      </c>
      <c r="F1443" s="50">
        <v>139708.14937663599</v>
      </c>
      <c r="G1443" s="46">
        <v>367.99916076607565</v>
      </c>
      <c r="H1443" s="46">
        <v>6300.0236590908189</v>
      </c>
      <c r="I1443" s="47">
        <v>0.2634056512866656</v>
      </c>
      <c r="J1443" s="47">
        <v>4.5094174442943409</v>
      </c>
      <c r="K1443" s="48">
        <f>IF(I1443&lt;='CBSA Bike Groupings'!$B$2,'CBSA Bike Groupings'!$A$2,
IF(AND(I1443&lt;='CBSA Bike Groupings'!$B$3,I1443&gt;'CBSA Bike Groupings'!$B$2),'CBSA Bike Groupings'!$A$3,
IF(AND(I1443&lt;='CBSA Bike Groupings'!$B$4,I1443&gt;'CBSA Bike Groupings'!$B$3),'CBSA Bike Groupings'!$A$4,
IF(AND(I1443&lt;='CBSA Bike Groupings'!$B$5,I1443&gt;'CBSA Bike Groupings'!$B$4),'CBSA Bike Groupings'!$A$5,
IF(I1443&gt;'CBSA Bike Groupings'!$B$5,'CBSA Bike Groupings'!$A$6,"")))))</f>
        <v>2</v>
      </c>
      <c r="L1443" s="48">
        <f>IF(J1443&lt;='CBSA Walk Groupings'!$B$2,'CBSA Walk Groupings'!$A$2,
IF(AND(J1443&lt;='CBSA Walk Groupings'!$B$3,J1443&gt;'CBSA Walk Groupings'!$B$2),'CBSA Walk Groupings'!$A$3,
IF(AND(J1443&lt;='CBSA Walk Groupings'!$B$4,J1443&gt;'CBSA Walk Groupings'!$B$3),'CBSA Walk Groupings'!$A$4,
IF(AND(J1443&lt;='CBSA Walk Groupings'!$B$5,J1443&gt;'CBSA Walk Groupings'!$B$4),'CBSA Walk Groupings'!$A$5,
IF(J1443&gt;'CBSA Walk Groupings'!$B$5,'CBSA Walk Groupings'!$A$6,"")))))</f>
        <v>5</v>
      </c>
      <c r="M1443" s="72">
        <v>1</v>
      </c>
      <c r="N1443" s="72">
        <v>3</v>
      </c>
    </row>
    <row r="1444" spans="1:14" x14ac:dyDescent="0.25">
      <c r="A1444" t="str">
        <f t="shared" si="22"/>
        <v>Poughkeepsie-Dutchess County Transportation Council_2015</v>
      </c>
      <c r="B1444" t="s">
        <v>429</v>
      </c>
      <c r="C1444" s="49" t="s">
        <v>97</v>
      </c>
      <c r="D1444">
        <v>2015</v>
      </c>
      <c r="E1444" s="45">
        <v>296928.3347876055</v>
      </c>
      <c r="F1444" s="50">
        <v>140195.14016205745</v>
      </c>
      <c r="G1444" s="46">
        <v>400.99933453495765</v>
      </c>
      <c r="H1444" s="46">
        <v>7167.0309393141306</v>
      </c>
      <c r="I1444" s="47">
        <v>0.28602941162684081</v>
      </c>
      <c r="J1444" s="47">
        <v>5.1121821562640886</v>
      </c>
      <c r="K1444" s="48">
        <f>IF(I1444&lt;='CBSA Bike Groupings'!$B$2,'CBSA Bike Groupings'!$A$2,
IF(AND(I1444&lt;='CBSA Bike Groupings'!$B$3,I1444&gt;'CBSA Bike Groupings'!$B$2),'CBSA Bike Groupings'!$A$3,
IF(AND(I1444&lt;='CBSA Bike Groupings'!$B$4,I1444&gt;'CBSA Bike Groupings'!$B$3),'CBSA Bike Groupings'!$A$4,
IF(AND(I1444&lt;='CBSA Bike Groupings'!$B$5,I1444&gt;'CBSA Bike Groupings'!$B$4),'CBSA Bike Groupings'!$A$5,
IF(I1444&gt;'CBSA Bike Groupings'!$B$5,'CBSA Bike Groupings'!$A$6,"")))))</f>
        <v>2</v>
      </c>
      <c r="L1444" s="48">
        <f>IF(J1444&lt;='CBSA Walk Groupings'!$B$2,'CBSA Walk Groupings'!$A$2,
IF(AND(J1444&lt;='CBSA Walk Groupings'!$B$3,J1444&gt;'CBSA Walk Groupings'!$B$2),'CBSA Walk Groupings'!$A$3,
IF(AND(J1444&lt;='CBSA Walk Groupings'!$B$4,J1444&gt;'CBSA Walk Groupings'!$B$3),'CBSA Walk Groupings'!$A$4,
IF(AND(J1444&lt;='CBSA Walk Groupings'!$B$5,J1444&gt;'CBSA Walk Groupings'!$B$4),'CBSA Walk Groupings'!$A$5,
IF(J1444&gt;'CBSA Walk Groupings'!$B$5,'CBSA Walk Groupings'!$A$6,"")))))</f>
        <v>5</v>
      </c>
      <c r="M1444" s="72">
        <v>0</v>
      </c>
      <c r="N1444" s="72">
        <v>6</v>
      </c>
    </row>
    <row r="1445" spans="1:14" x14ac:dyDescent="0.25">
      <c r="A1445" t="str">
        <f t="shared" si="22"/>
        <v>Poughkeepsie-Dutchess County Transportation Council_2016</v>
      </c>
      <c r="B1445" t="s">
        <v>429</v>
      </c>
      <c r="C1445" s="49" t="s">
        <v>97</v>
      </c>
      <c r="D1445">
        <v>2016</v>
      </c>
      <c r="E1445" s="45">
        <v>295905.41955041292</v>
      </c>
      <c r="F1445" s="50">
        <v>140507.20535395143</v>
      </c>
      <c r="G1445" s="46">
        <v>462.00100003285849</v>
      </c>
      <c r="H1445" s="46">
        <v>6466.025785103624</v>
      </c>
      <c r="I1445" s="47">
        <v>0.32880947199044541</v>
      </c>
      <c r="J1445" s="47">
        <v>4.6019175805362229</v>
      </c>
      <c r="K1445" s="48">
        <f>IF(I1445&lt;='CBSA Bike Groupings'!$B$2,'CBSA Bike Groupings'!$A$2,
IF(AND(I1445&lt;='CBSA Bike Groupings'!$B$3,I1445&gt;'CBSA Bike Groupings'!$B$2),'CBSA Bike Groupings'!$A$3,
IF(AND(I1445&lt;='CBSA Bike Groupings'!$B$4,I1445&gt;'CBSA Bike Groupings'!$B$3),'CBSA Bike Groupings'!$A$4,
IF(AND(I1445&lt;='CBSA Bike Groupings'!$B$5,I1445&gt;'CBSA Bike Groupings'!$B$4),'CBSA Bike Groupings'!$A$5,
IF(I1445&gt;'CBSA Bike Groupings'!$B$5,'CBSA Bike Groupings'!$A$6,"")))))</f>
        <v>2</v>
      </c>
      <c r="L1445" s="48">
        <f>IF(J1445&lt;='CBSA Walk Groupings'!$B$2,'CBSA Walk Groupings'!$A$2,
IF(AND(J1445&lt;='CBSA Walk Groupings'!$B$3,J1445&gt;'CBSA Walk Groupings'!$B$2),'CBSA Walk Groupings'!$A$3,
IF(AND(J1445&lt;='CBSA Walk Groupings'!$B$4,J1445&gt;'CBSA Walk Groupings'!$B$3),'CBSA Walk Groupings'!$A$4,
IF(AND(J1445&lt;='CBSA Walk Groupings'!$B$5,J1445&gt;'CBSA Walk Groupings'!$B$4),'CBSA Walk Groupings'!$A$5,
IF(J1445&gt;'CBSA Walk Groupings'!$B$5,'CBSA Walk Groupings'!$A$6,"")))))</f>
        <v>5</v>
      </c>
      <c r="M1445" s="72">
        <v>0</v>
      </c>
      <c r="N1445" s="72">
        <v>2</v>
      </c>
    </row>
    <row r="1446" spans="1:14" x14ac:dyDescent="0.25">
      <c r="A1446" t="str">
        <f t="shared" si="22"/>
        <v>Poughkeepsie-Dutchess County Transportation Council_2017</v>
      </c>
      <c r="B1446" t="s">
        <v>429</v>
      </c>
      <c r="C1446" s="49" t="s">
        <v>97</v>
      </c>
      <c r="D1446">
        <v>2017</v>
      </c>
      <c r="E1446" s="45">
        <v>295685</v>
      </c>
      <c r="F1446" s="50">
        <v>141426</v>
      </c>
      <c r="G1446" s="46">
        <v>405</v>
      </c>
      <c r="H1446" s="46">
        <v>6607</v>
      </c>
      <c r="I1446" s="47">
        <f>(G1446/$F1446)*100</f>
        <v>0.28636884306987398</v>
      </c>
      <c r="J1446" s="47">
        <f>(H1446/$F1446)*100</f>
        <v>4.6717011016361916</v>
      </c>
      <c r="K1446" s="48">
        <f>IF(I1446&lt;='CBSA Bike Groupings'!$B$2,'CBSA Bike Groupings'!$A$2,
IF(AND(I1446&lt;='CBSA Bike Groupings'!$B$3,I1446&gt;'CBSA Bike Groupings'!$B$2),'CBSA Bike Groupings'!$A$3,
IF(AND(I1446&lt;='CBSA Bike Groupings'!$B$4,I1446&gt;'CBSA Bike Groupings'!$B$3),'CBSA Bike Groupings'!$A$4,
IF(AND(I1446&lt;='CBSA Bike Groupings'!$B$5,I1446&gt;'CBSA Bike Groupings'!$B$4),'CBSA Bike Groupings'!$A$5,
IF(I1446&gt;'CBSA Bike Groupings'!$B$5,'CBSA Bike Groupings'!$A$6,"")))))</f>
        <v>2</v>
      </c>
      <c r="L1446" s="48">
        <f>IF(J1446&lt;='CBSA Walk Groupings'!$B$2,'CBSA Walk Groupings'!$A$2,
IF(AND(J1446&lt;='CBSA Walk Groupings'!$B$3,J1446&gt;'CBSA Walk Groupings'!$B$2),'CBSA Walk Groupings'!$A$3,
IF(AND(J1446&lt;='CBSA Walk Groupings'!$B$4,J1446&gt;'CBSA Walk Groupings'!$B$3),'CBSA Walk Groupings'!$A$4,
IF(AND(J1446&lt;='CBSA Walk Groupings'!$B$5,J1446&gt;'CBSA Walk Groupings'!$B$4),'CBSA Walk Groupings'!$A$5,
IF(J1446&gt;'CBSA Walk Groupings'!$B$5,'CBSA Walk Groupings'!$A$6,"")))))</f>
        <v>5</v>
      </c>
      <c r="M1446" s="72">
        <v>0</v>
      </c>
      <c r="N1446" s="72">
        <v>2</v>
      </c>
    </row>
    <row r="1447" spans="1:14" x14ac:dyDescent="0.25">
      <c r="A1447" t="str">
        <f t="shared" si="22"/>
        <v>Pueblo Area COG MPO and TPR_2013</v>
      </c>
      <c r="B1447" t="s">
        <v>430</v>
      </c>
      <c r="C1447" s="49" t="s">
        <v>227</v>
      </c>
      <c r="D1447">
        <v>2013</v>
      </c>
      <c r="E1447" s="45">
        <v>144363.63252461632</v>
      </c>
      <c r="F1447" s="50">
        <v>57380.263063855906</v>
      </c>
      <c r="G1447" s="46">
        <v>318.77460559411202</v>
      </c>
      <c r="H1447" s="46">
        <v>1385.4468747852072</v>
      </c>
      <c r="I1447" s="47">
        <v>0.55554748021869849</v>
      </c>
      <c r="J1447" s="47">
        <v>2.4145007373762053</v>
      </c>
      <c r="K1447" s="48">
        <f>IF(I1447&lt;='CBSA Bike Groupings'!$B$2,'CBSA Bike Groupings'!$A$2,
IF(AND(I1447&lt;='CBSA Bike Groupings'!$B$3,I1447&gt;'CBSA Bike Groupings'!$B$2),'CBSA Bike Groupings'!$A$3,
IF(AND(I1447&lt;='CBSA Bike Groupings'!$B$4,I1447&gt;'CBSA Bike Groupings'!$B$3),'CBSA Bike Groupings'!$A$4,
IF(AND(I1447&lt;='CBSA Bike Groupings'!$B$5,I1447&gt;'CBSA Bike Groupings'!$B$4),'CBSA Bike Groupings'!$A$5,
IF(I1447&gt;'CBSA Bike Groupings'!$B$5,'CBSA Bike Groupings'!$A$6,"")))))</f>
        <v>3</v>
      </c>
      <c r="L1447" s="48">
        <f>IF(J1447&lt;='CBSA Walk Groupings'!$B$2,'CBSA Walk Groupings'!$A$2,
IF(AND(J1447&lt;='CBSA Walk Groupings'!$B$3,J1447&gt;'CBSA Walk Groupings'!$B$2),'CBSA Walk Groupings'!$A$3,
IF(AND(J1447&lt;='CBSA Walk Groupings'!$B$4,J1447&gt;'CBSA Walk Groupings'!$B$3),'CBSA Walk Groupings'!$A$4,
IF(AND(J1447&lt;='CBSA Walk Groupings'!$B$5,J1447&gt;'CBSA Walk Groupings'!$B$4),'CBSA Walk Groupings'!$A$5,
IF(J1447&gt;'CBSA Walk Groupings'!$B$5,'CBSA Walk Groupings'!$A$6,"")))))</f>
        <v>4</v>
      </c>
      <c r="M1447" s="72">
        <v>0</v>
      </c>
      <c r="N1447" s="72">
        <v>5</v>
      </c>
    </row>
    <row r="1448" spans="1:14" x14ac:dyDescent="0.25">
      <c r="A1448" t="str">
        <f t="shared" si="22"/>
        <v>Pueblo Area COG MPO and TPR_2014</v>
      </c>
      <c r="B1448" t="s">
        <v>430</v>
      </c>
      <c r="C1448" s="49" t="s">
        <v>227</v>
      </c>
      <c r="D1448">
        <v>2014</v>
      </c>
      <c r="E1448" s="45">
        <v>144413.37392383197</v>
      </c>
      <c r="F1448" s="50">
        <v>57364.634561568251</v>
      </c>
      <c r="G1448" s="46">
        <v>347.55329042642501</v>
      </c>
      <c r="H1448" s="46">
        <v>1465.2691631128025</v>
      </c>
      <c r="I1448" s="47">
        <v>0.60586682558467864</v>
      </c>
      <c r="J1448" s="47">
        <v>2.5543075002773006</v>
      </c>
      <c r="K1448" s="48">
        <f>IF(I1448&lt;='CBSA Bike Groupings'!$B$2,'CBSA Bike Groupings'!$A$2,
IF(AND(I1448&lt;='CBSA Bike Groupings'!$B$3,I1448&gt;'CBSA Bike Groupings'!$B$2),'CBSA Bike Groupings'!$A$3,
IF(AND(I1448&lt;='CBSA Bike Groupings'!$B$4,I1448&gt;'CBSA Bike Groupings'!$B$3),'CBSA Bike Groupings'!$A$4,
IF(AND(I1448&lt;='CBSA Bike Groupings'!$B$5,I1448&gt;'CBSA Bike Groupings'!$B$4),'CBSA Bike Groupings'!$A$5,
IF(I1448&gt;'CBSA Bike Groupings'!$B$5,'CBSA Bike Groupings'!$A$6,"")))))</f>
        <v>3</v>
      </c>
      <c r="L1448" s="48">
        <f>IF(J1448&lt;='CBSA Walk Groupings'!$B$2,'CBSA Walk Groupings'!$A$2,
IF(AND(J1448&lt;='CBSA Walk Groupings'!$B$3,J1448&gt;'CBSA Walk Groupings'!$B$2),'CBSA Walk Groupings'!$A$3,
IF(AND(J1448&lt;='CBSA Walk Groupings'!$B$4,J1448&gt;'CBSA Walk Groupings'!$B$3),'CBSA Walk Groupings'!$A$4,
IF(AND(J1448&lt;='CBSA Walk Groupings'!$B$5,J1448&gt;'CBSA Walk Groupings'!$B$4),'CBSA Walk Groupings'!$A$5,
IF(J1448&gt;'CBSA Walk Groupings'!$B$5,'CBSA Walk Groupings'!$A$6,"")))))</f>
        <v>4</v>
      </c>
      <c r="M1448" s="72">
        <v>0</v>
      </c>
      <c r="N1448" s="72">
        <v>1</v>
      </c>
    </row>
    <row r="1449" spans="1:14" x14ac:dyDescent="0.25">
      <c r="A1449" t="str">
        <f t="shared" si="22"/>
        <v>Pueblo Area COG MPO and TPR_2015</v>
      </c>
      <c r="B1449" t="s">
        <v>430</v>
      </c>
      <c r="C1449" s="49" t="s">
        <v>227</v>
      </c>
      <c r="D1449">
        <v>2015</v>
      </c>
      <c r="E1449" s="45">
        <v>144404.90642781579</v>
      </c>
      <c r="F1449" s="50">
        <v>57057.040886378796</v>
      </c>
      <c r="G1449" s="46">
        <v>326.55329035564</v>
      </c>
      <c r="H1449" s="46">
        <v>1461.5835894199063</v>
      </c>
      <c r="I1449" s="47">
        <v>0.57232777109125876</v>
      </c>
      <c r="J1449" s="47">
        <v>2.5616182800829925</v>
      </c>
      <c r="K1449" s="48">
        <f>IF(I1449&lt;='CBSA Bike Groupings'!$B$2,'CBSA Bike Groupings'!$A$2,
IF(AND(I1449&lt;='CBSA Bike Groupings'!$B$3,I1449&gt;'CBSA Bike Groupings'!$B$2),'CBSA Bike Groupings'!$A$3,
IF(AND(I1449&lt;='CBSA Bike Groupings'!$B$4,I1449&gt;'CBSA Bike Groupings'!$B$3),'CBSA Bike Groupings'!$A$4,
IF(AND(I1449&lt;='CBSA Bike Groupings'!$B$5,I1449&gt;'CBSA Bike Groupings'!$B$4),'CBSA Bike Groupings'!$A$5,
IF(I1449&gt;'CBSA Bike Groupings'!$B$5,'CBSA Bike Groupings'!$A$6,"")))))</f>
        <v>3</v>
      </c>
      <c r="L1449" s="48">
        <f>IF(J1449&lt;='CBSA Walk Groupings'!$B$2,'CBSA Walk Groupings'!$A$2,
IF(AND(J1449&lt;='CBSA Walk Groupings'!$B$3,J1449&gt;'CBSA Walk Groupings'!$B$2),'CBSA Walk Groupings'!$A$3,
IF(AND(J1449&lt;='CBSA Walk Groupings'!$B$4,J1449&gt;'CBSA Walk Groupings'!$B$3),'CBSA Walk Groupings'!$A$4,
IF(AND(J1449&lt;='CBSA Walk Groupings'!$B$5,J1449&gt;'CBSA Walk Groupings'!$B$4),'CBSA Walk Groupings'!$A$5,
IF(J1449&gt;'CBSA Walk Groupings'!$B$5,'CBSA Walk Groupings'!$A$6,"")))))</f>
        <v>4</v>
      </c>
      <c r="M1449" s="72">
        <v>0</v>
      </c>
      <c r="N1449" s="72">
        <v>3</v>
      </c>
    </row>
    <row r="1450" spans="1:14" x14ac:dyDescent="0.25">
      <c r="A1450" t="str">
        <f t="shared" si="22"/>
        <v>Pueblo Area COG MPO and TPR_2016</v>
      </c>
      <c r="B1450" t="s">
        <v>430</v>
      </c>
      <c r="C1450" s="49" t="s">
        <v>227</v>
      </c>
      <c r="D1450">
        <v>2016</v>
      </c>
      <c r="E1450" s="45">
        <v>144487.02251485697</v>
      </c>
      <c r="F1450" s="50">
        <v>57508.127392890776</v>
      </c>
      <c r="G1450" s="46">
        <v>256.44263228446999</v>
      </c>
      <c r="H1450" s="46">
        <v>1354.465719597843</v>
      </c>
      <c r="I1450" s="47">
        <v>0.44592415700214877</v>
      </c>
      <c r="J1450" s="47">
        <v>2.3552596493783304</v>
      </c>
      <c r="K1450" s="48">
        <f>IF(I1450&lt;='CBSA Bike Groupings'!$B$2,'CBSA Bike Groupings'!$A$2,
IF(AND(I1450&lt;='CBSA Bike Groupings'!$B$3,I1450&gt;'CBSA Bike Groupings'!$B$2),'CBSA Bike Groupings'!$A$3,
IF(AND(I1450&lt;='CBSA Bike Groupings'!$B$4,I1450&gt;'CBSA Bike Groupings'!$B$3),'CBSA Bike Groupings'!$A$4,
IF(AND(I1450&lt;='CBSA Bike Groupings'!$B$5,I1450&gt;'CBSA Bike Groupings'!$B$4),'CBSA Bike Groupings'!$A$5,
IF(I1450&gt;'CBSA Bike Groupings'!$B$5,'CBSA Bike Groupings'!$A$6,"")))))</f>
        <v>3</v>
      </c>
      <c r="L1450" s="48">
        <f>IF(J1450&lt;='CBSA Walk Groupings'!$B$2,'CBSA Walk Groupings'!$A$2,
IF(AND(J1450&lt;='CBSA Walk Groupings'!$B$3,J1450&gt;'CBSA Walk Groupings'!$B$2),'CBSA Walk Groupings'!$A$3,
IF(AND(J1450&lt;='CBSA Walk Groupings'!$B$4,J1450&gt;'CBSA Walk Groupings'!$B$3),'CBSA Walk Groupings'!$A$4,
IF(AND(J1450&lt;='CBSA Walk Groupings'!$B$5,J1450&gt;'CBSA Walk Groupings'!$B$4),'CBSA Walk Groupings'!$A$5,
IF(J1450&gt;'CBSA Walk Groupings'!$B$5,'CBSA Walk Groupings'!$A$6,"")))))</f>
        <v>4</v>
      </c>
      <c r="M1450" s="72">
        <v>0</v>
      </c>
      <c r="N1450" s="72">
        <v>2</v>
      </c>
    </row>
    <row r="1451" spans="1:14" x14ac:dyDescent="0.25">
      <c r="A1451" t="str">
        <f t="shared" si="22"/>
        <v>Pueblo Area COG MPO and TPR_2017</v>
      </c>
      <c r="B1451" t="s">
        <v>430</v>
      </c>
      <c r="C1451" s="49" t="s">
        <v>227</v>
      </c>
      <c r="D1451">
        <v>2017</v>
      </c>
      <c r="E1451" s="45">
        <v>145631</v>
      </c>
      <c r="F1451" s="50">
        <v>57954</v>
      </c>
      <c r="G1451" s="46">
        <v>295</v>
      </c>
      <c r="H1451" s="46">
        <v>1160</v>
      </c>
      <c r="I1451" s="47">
        <f>(G1451/$F1451)*100</f>
        <v>0.50902439866100702</v>
      </c>
      <c r="J1451" s="47">
        <f>(H1451/$F1451)*100</f>
        <v>2.001587465921248</v>
      </c>
      <c r="K1451" s="48">
        <f>IF(I1451&lt;='CBSA Bike Groupings'!$B$2,'CBSA Bike Groupings'!$A$2,
IF(AND(I1451&lt;='CBSA Bike Groupings'!$B$3,I1451&gt;'CBSA Bike Groupings'!$B$2),'CBSA Bike Groupings'!$A$3,
IF(AND(I1451&lt;='CBSA Bike Groupings'!$B$4,I1451&gt;'CBSA Bike Groupings'!$B$3),'CBSA Bike Groupings'!$A$4,
IF(AND(I1451&lt;='CBSA Bike Groupings'!$B$5,I1451&gt;'CBSA Bike Groupings'!$B$4),'CBSA Bike Groupings'!$A$5,
IF(I1451&gt;'CBSA Bike Groupings'!$B$5,'CBSA Bike Groupings'!$A$6,"")))))</f>
        <v>3</v>
      </c>
      <c r="L1451" s="48">
        <f>IF(J1451&lt;='CBSA Walk Groupings'!$B$2,'CBSA Walk Groupings'!$A$2,
IF(AND(J1451&lt;='CBSA Walk Groupings'!$B$3,J1451&gt;'CBSA Walk Groupings'!$B$2),'CBSA Walk Groupings'!$A$3,
IF(AND(J1451&lt;='CBSA Walk Groupings'!$B$4,J1451&gt;'CBSA Walk Groupings'!$B$3),'CBSA Walk Groupings'!$A$4,
IF(AND(J1451&lt;='CBSA Walk Groupings'!$B$5,J1451&gt;'CBSA Walk Groupings'!$B$4),'CBSA Walk Groupings'!$A$5,
IF(J1451&gt;'CBSA Walk Groupings'!$B$5,'CBSA Walk Groupings'!$A$6,"")))))</f>
        <v>3</v>
      </c>
      <c r="M1451" s="72">
        <v>1</v>
      </c>
      <c r="N1451" s="72">
        <v>3</v>
      </c>
    </row>
    <row r="1452" spans="1:14" x14ac:dyDescent="0.25">
      <c r="A1452" t="str">
        <f t="shared" si="22"/>
        <v>Puerto Rico Metropolitan Planning Organization_2013</v>
      </c>
      <c r="B1452" t="s">
        <v>431</v>
      </c>
      <c r="C1452" s="49" t="s">
        <v>432</v>
      </c>
      <c r="D1452">
        <v>2013</v>
      </c>
      <c r="E1452" s="45">
        <v>3553065.3781258678</v>
      </c>
      <c r="F1452" s="50">
        <v>1020228.9940277572</v>
      </c>
      <c r="G1452" s="46">
        <v>2084.4514039766636</v>
      </c>
      <c r="H1452" s="46">
        <v>35240.202574232651</v>
      </c>
      <c r="I1452" s="47">
        <v>0.20431211190611903</v>
      </c>
      <c r="J1452" s="47">
        <v>3.4541463515076183</v>
      </c>
      <c r="K1452" s="48">
        <f>IF(I1452&lt;='CBSA Bike Groupings'!$B$2,'CBSA Bike Groupings'!$A$2,
IF(AND(I1452&lt;='CBSA Bike Groupings'!$B$3,I1452&gt;'CBSA Bike Groupings'!$B$2),'CBSA Bike Groupings'!$A$3,
IF(AND(I1452&lt;='CBSA Bike Groupings'!$B$4,I1452&gt;'CBSA Bike Groupings'!$B$3),'CBSA Bike Groupings'!$A$4,
IF(AND(I1452&lt;='CBSA Bike Groupings'!$B$5,I1452&gt;'CBSA Bike Groupings'!$B$4),'CBSA Bike Groupings'!$A$5,
IF(I1452&gt;'CBSA Bike Groupings'!$B$5,'CBSA Bike Groupings'!$A$6,"")))))</f>
        <v>1</v>
      </c>
      <c r="L1452" s="48">
        <f>IF(J1452&lt;='CBSA Walk Groupings'!$B$2,'CBSA Walk Groupings'!$A$2,
IF(AND(J1452&lt;='CBSA Walk Groupings'!$B$3,J1452&gt;'CBSA Walk Groupings'!$B$2),'CBSA Walk Groupings'!$A$3,
IF(AND(J1452&lt;='CBSA Walk Groupings'!$B$4,J1452&gt;'CBSA Walk Groupings'!$B$3),'CBSA Walk Groupings'!$A$4,
IF(AND(J1452&lt;='CBSA Walk Groupings'!$B$5,J1452&gt;'CBSA Walk Groupings'!$B$4),'CBSA Walk Groupings'!$A$5,
IF(J1452&gt;'CBSA Walk Groupings'!$B$5,'CBSA Walk Groupings'!$A$6,"")))))</f>
        <v>5</v>
      </c>
      <c r="M1452" s="72">
        <v>0</v>
      </c>
      <c r="N1452" s="72">
        <v>0</v>
      </c>
    </row>
    <row r="1453" spans="1:14" x14ac:dyDescent="0.25">
      <c r="A1453" t="str">
        <f t="shared" si="22"/>
        <v>Puerto Rico Metropolitan Planning Organization_2014</v>
      </c>
      <c r="B1453" t="s">
        <v>431</v>
      </c>
      <c r="C1453" s="49" t="s">
        <v>432</v>
      </c>
      <c r="D1453">
        <v>2014</v>
      </c>
      <c r="E1453" s="45">
        <v>3510964.9336670204</v>
      </c>
      <c r="F1453" s="50">
        <v>1005053.244588747</v>
      </c>
      <c r="G1453" s="46">
        <v>2072.2469044792942</v>
      </c>
      <c r="H1453" s="46">
        <v>33950.068723409997</v>
      </c>
      <c r="I1453" s="47">
        <v>0.20618279833793554</v>
      </c>
      <c r="J1453" s="47">
        <v>3.3779373288130485</v>
      </c>
      <c r="K1453" s="48">
        <f>IF(I1453&lt;='CBSA Bike Groupings'!$B$2,'CBSA Bike Groupings'!$A$2,
IF(AND(I1453&lt;='CBSA Bike Groupings'!$B$3,I1453&gt;'CBSA Bike Groupings'!$B$2),'CBSA Bike Groupings'!$A$3,
IF(AND(I1453&lt;='CBSA Bike Groupings'!$B$4,I1453&gt;'CBSA Bike Groupings'!$B$3),'CBSA Bike Groupings'!$A$4,
IF(AND(I1453&lt;='CBSA Bike Groupings'!$B$5,I1453&gt;'CBSA Bike Groupings'!$B$4),'CBSA Bike Groupings'!$A$5,
IF(I1453&gt;'CBSA Bike Groupings'!$B$5,'CBSA Bike Groupings'!$A$6,"")))))</f>
        <v>1</v>
      </c>
      <c r="L1453" s="48">
        <f>IF(J1453&lt;='CBSA Walk Groupings'!$B$2,'CBSA Walk Groupings'!$A$2,
IF(AND(J1453&lt;='CBSA Walk Groupings'!$B$3,J1453&gt;'CBSA Walk Groupings'!$B$2),'CBSA Walk Groupings'!$A$3,
IF(AND(J1453&lt;='CBSA Walk Groupings'!$B$4,J1453&gt;'CBSA Walk Groupings'!$B$3),'CBSA Walk Groupings'!$A$4,
IF(AND(J1453&lt;='CBSA Walk Groupings'!$B$5,J1453&gt;'CBSA Walk Groupings'!$B$4),'CBSA Walk Groupings'!$A$5,
IF(J1453&gt;'CBSA Walk Groupings'!$B$5,'CBSA Walk Groupings'!$A$6,"")))))</f>
        <v>5</v>
      </c>
      <c r="M1453" s="72">
        <v>0</v>
      </c>
      <c r="N1453" s="72">
        <v>0</v>
      </c>
    </row>
    <row r="1454" spans="1:14" x14ac:dyDescent="0.25">
      <c r="A1454" t="str">
        <f t="shared" si="22"/>
        <v>Puerto Rico Metropolitan Planning Organization_2015</v>
      </c>
      <c r="B1454" t="s">
        <v>431</v>
      </c>
      <c r="C1454" s="49" t="s">
        <v>432</v>
      </c>
      <c r="D1454">
        <v>2015</v>
      </c>
      <c r="E1454" s="45">
        <v>3457232.1707685222</v>
      </c>
      <c r="F1454" s="50">
        <v>991201.80082315335</v>
      </c>
      <c r="G1454" s="46">
        <v>1968.1025887950982</v>
      </c>
      <c r="H1454" s="46">
        <v>32493.480505329117</v>
      </c>
      <c r="I1454" s="47">
        <v>0.19855720471458668</v>
      </c>
      <c r="J1454" s="47">
        <v>3.278190221037188</v>
      </c>
      <c r="K1454" s="48">
        <f>IF(I1454&lt;='CBSA Bike Groupings'!$B$2,'CBSA Bike Groupings'!$A$2,
IF(AND(I1454&lt;='CBSA Bike Groupings'!$B$3,I1454&gt;'CBSA Bike Groupings'!$B$2),'CBSA Bike Groupings'!$A$3,
IF(AND(I1454&lt;='CBSA Bike Groupings'!$B$4,I1454&gt;'CBSA Bike Groupings'!$B$3),'CBSA Bike Groupings'!$A$4,
IF(AND(I1454&lt;='CBSA Bike Groupings'!$B$5,I1454&gt;'CBSA Bike Groupings'!$B$4),'CBSA Bike Groupings'!$A$5,
IF(I1454&gt;'CBSA Bike Groupings'!$B$5,'CBSA Bike Groupings'!$A$6,"")))))</f>
        <v>1</v>
      </c>
      <c r="L1454" s="48">
        <f>IF(J1454&lt;='CBSA Walk Groupings'!$B$2,'CBSA Walk Groupings'!$A$2,
IF(AND(J1454&lt;='CBSA Walk Groupings'!$B$3,J1454&gt;'CBSA Walk Groupings'!$B$2),'CBSA Walk Groupings'!$A$3,
IF(AND(J1454&lt;='CBSA Walk Groupings'!$B$4,J1454&gt;'CBSA Walk Groupings'!$B$3),'CBSA Walk Groupings'!$A$4,
IF(AND(J1454&lt;='CBSA Walk Groupings'!$B$5,J1454&gt;'CBSA Walk Groupings'!$B$4),'CBSA Walk Groupings'!$A$5,
IF(J1454&gt;'CBSA Walk Groupings'!$B$5,'CBSA Walk Groupings'!$A$6,"")))))</f>
        <v>5</v>
      </c>
      <c r="M1454" s="72">
        <v>0</v>
      </c>
      <c r="N1454" s="72">
        <v>0</v>
      </c>
    </row>
    <row r="1455" spans="1:14" x14ac:dyDescent="0.25">
      <c r="A1455" t="str">
        <f t="shared" si="22"/>
        <v>Puerto Rico Metropolitan Planning Organization_2016</v>
      </c>
      <c r="B1455" t="s">
        <v>431</v>
      </c>
      <c r="C1455" s="49" t="s">
        <v>432</v>
      </c>
      <c r="D1455">
        <v>2016</v>
      </c>
      <c r="E1455" s="45">
        <v>3404924.5327996281</v>
      </c>
      <c r="F1455" s="50">
        <v>985348.19872578944</v>
      </c>
      <c r="G1455" s="46">
        <v>1961.0698423894078</v>
      </c>
      <c r="H1455" s="46">
        <v>31220.238458126911</v>
      </c>
      <c r="I1455" s="47">
        <v>0.19902303012532832</v>
      </c>
      <c r="J1455" s="47">
        <v>3.1684473060893197</v>
      </c>
      <c r="K1455" s="48">
        <f>IF(I1455&lt;='CBSA Bike Groupings'!$B$2,'CBSA Bike Groupings'!$A$2,
IF(AND(I1455&lt;='CBSA Bike Groupings'!$B$3,I1455&gt;'CBSA Bike Groupings'!$B$2),'CBSA Bike Groupings'!$A$3,
IF(AND(I1455&lt;='CBSA Bike Groupings'!$B$4,I1455&gt;'CBSA Bike Groupings'!$B$3),'CBSA Bike Groupings'!$A$4,
IF(AND(I1455&lt;='CBSA Bike Groupings'!$B$5,I1455&gt;'CBSA Bike Groupings'!$B$4),'CBSA Bike Groupings'!$A$5,
IF(I1455&gt;'CBSA Bike Groupings'!$B$5,'CBSA Bike Groupings'!$A$6,"")))))</f>
        <v>1</v>
      </c>
      <c r="L1455" s="48">
        <f>IF(J1455&lt;='CBSA Walk Groupings'!$B$2,'CBSA Walk Groupings'!$A$2,
IF(AND(J1455&lt;='CBSA Walk Groupings'!$B$3,J1455&gt;'CBSA Walk Groupings'!$B$2),'CBSA Walk Groupings'!$A$3,
IF(AND(J1455&lt;='CBSA Walk Groupings'!$B$4,J1455&gt;'CBSA Walk Groupings'!$B$3),'CBSA Walk Groupings'!$A$4,
IF(AND(J1455&lt;='CBSA Walk Groupings'!$B$5,J1455&gt;'CBSA Walk Groupings'!$B$4),'CBSA Walk Groupings'!$A$5,
IF(J1455&gt;'CBSA Walk Groupings'!$B$5,'CBSA Walk Groupings'!$A$6,"")))))</f>
        <v>4</v>
      </c>
      <c r="M1455" s="72">
        <v>0</v>
      </c>
      <c r="N1455" s="72">
        <v>0</v>
      </c>
    </row>
    <row r="1456" spans="1:14" x14ac:dyDescent="0.25">
      <c r="A1456" t="str">
        <f t="shared" si="22"/>
        <v>Puerto Rico Metropolitan Planning Organization_2017</v>
      </c>
      <c r="B1456" t="s">
        <v>431</v>
      </c>
      <c r="C1456" s="49" t="s">
        <v>432</v>
      </c>
      <c r="D1456">
        <v>2017</v>
      </c>
      <c r="E1456" s="45">
        <v>3345761</v>
      </c>
      <c r="F1456" s="50">
        <v>973556</v>
      </c>
      <c r="G1456" s="46">
        <v>1885</v>
      </c>
      <c r="H1456" s="46">
        <v>30443</v>
      </c>
      <c r="I1456" s="47">
        <f>(G1456/$F1456)*100</f>
        <v>0.19362008965072375</v>
      </c>
      <c r="J1456" s="47">
        <f>(H1456/$F1456)*100</f>
        <v>3.1269901269161711</v>
      </c>
      <c r="K1456" s="48">
        <f>IF(I1456&lt;='CBSA Bike Groupings'!$B$2,'CBSA Bike Groupings'!$A$2,
IF(AND(I1456&lt;='CBSA Bike Groupings'!$B$3,I1456&gt;'CBSA Bike Groupings'!$B$2),'CBSA Bike Groupings'!$A$3,
IF(AND(I1456&lt;='CBSA Bike Groupings'!$B$4,I1456&gt;'CBSA Bike Groupings'!$B$3),'CBSA Bike Groupings'!$A$4,
IF(AND(I1456&lt;='CBSA Bike Groupings'!$B$5,I1456&gt;'CBSA Bike Groupings'!$B$4),'CBSA Bike Groupings'!$A$5,
IF(I1456&gt;'CBSA Bike Groupings'!$B$5,'CBSA Bike Groupings'!$A$6,"")))))</f>
        <v>1</v>
      </c>
      <c r="L1456" s="48">
        <f>IF(J1456&lt;='CBSA Walk Groupings'!$B$2,'CBSA Walk Groupings'!$A$2,
IF(AND(J1456&lt;='CBSA Walk Groupings'!$B$3,J1456&gt;'CBSA Walk Groupings'!$B$2),'CBSA Walk Groupings'!$A$3,
IF(AND(J1456&lt;='CBSA Walk Groupings'!$B$4,J1456&gt;'CBSA Walk Groupings'!$B$3),'CBSA Walk Groupings'!$A$4,
IF(AND(J1456&lt;='CBSA Walk Groupings'!$B$5,J1456&gt;'CBSA Walk Groupings'!$B$4),'CBSA Walk Groupings'!$A$5,
IF(J1456&gt;'CBSA Walk Groupings'!$B$5,'CBSA Walk Groupings'!$A$6,"")))))</f>
        <v>4</v>
      </c>
      <c r="M1456" s="72">
        <v>0</v>
      </c>
      <c r="N1456" s="72">
        <v>0</v>
      </c>
    </row>
    <row r="1457" spans="1:14" x14ac:dyDescent="0.25">
      <c r="A1457" t="str">
        <f t="shared" si="22"/>
        <v>Puget Sound Regional Council_2013</v>
      </c>
      <c r="B1457" t="s">
        <v>433</v>
      </c>
      <c r="C1457" s="49" t="s">
        <v>347</v>
      </c>
      <c r="D1457">
        <v>2013</v>
      </c>
      <c r="E1457" s="45">
        <v>3629274.5855380362</v>
      </c>
      <c r="F1457" s="50">
        <v>1775874.3654690022</v>
      </c>
      <c r="G1457" s="46">
        <v>17608.471722771057</v>
      </c>
      <c r="H1457" s="46">
        <v>63793.250529589895</v>
      </c>
      <c r="I1457" s="47">
        <v>0.99153814397904894</v>
      </c>
      <c r="J1457" s="47">
        <v>3.5922164185720606</v>
      </c>
      <c r="K1457" s="48">
        <f>IF(I1457&lt;='CBSA Bike Groupings'!$B$2,'CBSA Bike Groupings'!$A$2,
IF(AND(I1457&lt;='CBSA Bike Groupings'!$B$3,I1457&gt;'CBSA Bike Groupings'!$B$2),'CBSA Bike Groupings'!$A$3,
IF(AND(I1457&lt;='CBSA Bike Groupings'!$B$4,I1457&gt;'CBSA Bike Groupings'!$B$3),'CBSA Bike Groupings'!$A$4,
IF(AND(I1457&lt;='CBSA Bike Groupings'!$B$5,I1457&gt;'CBSA Bike Groupings'!$B$4),'CBSA Bike Groupings'!$A$5,
IF(I1457&gt;'CBSA Bike Groupings'!$B$5,'CBSA Bike Groupings'!$A$6,"")))))</f>
        <v>5</v>
      </c>
      <c r="L1457" s="48">
        <f>IF(J1457&lt;='CBSA Walk Groupings'!$B$2,'CBSA Walk Groupings'!$A$2,
IF(AND(J1457&lt;='CBSA Walk Groupings'!$B$3,J1457&gt;'CBSA Walk Groupings'!$B$2),'CBSA Walk Groupings'!$A$3,
IF(AND(J1457&lt;='CBSA Walk Groupings'!$B$4,J1457&gt;'CBSA Walk Groupings'!$B$3),'CBSA Walk Groupings'!$A$4,
IF(AND(J1457&lt;='CBSA Walk Groupings'!$B$5,J1457&gt;'CBSA Walk Groupings'!$B$4),'CBSA Walk Groupings'!$A$5,
IF(J1457&gt;'CBSA Walk Groupings'!$B$5,'CBSA Walk Groupings'!$A$6,"")))))</f>
        <v>5</v>
      </c>
      <c r="M1457" s="72">
        <v>8</v>
      </c>
      <c r="N1457" s="72">
        <v>23</v>
      </c>
    </row>
    <row r="1458" spans="1:14" x14ac:dyDescent="0.25">
      <c r="A1458" t="str">
        <f t="shared" si="22"/>
        <v>Puget Sound Regional Council_2014</v>
      </c>
      <c r="B1458" t="s">
        <v>433</v>
      </c>
      <c r="C1458" s="49" t="s">
        <v>347</v>
      </c>
      <c r="D1458">
        <v>2014</v>
      </c>
      <c r="E1458" s="45">
        <v>3681974.1392645398</v>
      </c>
      <c r="F1458" s="50">
        <v>1804910.4409241735</v>
      </c>
      <c r="G1458" s="46">
        <v>18886.481873928649</v>
      </c>
      <c r="H1458" s="46">
        <v>65468.040470978784</v>
      </c>
      <c r="I1458" s="47">
        <v>1.0463944052680059</v>
      </c>
      <c r="J1458" s="47">
        <v>3.6272182257119083</v>
      </c>
      <c r="K1458" s="48">
        <f>IF(I1458&lt;='CBSA Bike Groupings'!$B$2,'CBSA Bike Groupings'!$A$2,
IF(AND(I1458&lt;='CBSA Bike Groupings'!$B$3,I1458&gt;'CBSA Bike Groupings'!$B$2),'CBSA Bike Groupings'!$A$3,
IF(AND(I1458&lt;='CBSA Bike Groupings'!$B$4,I1458&gt;'CBSA Bike Groupings'!$B$3),'CBSA Bike Groupings'!$A$4,
IF(AND(I1458&lt;='CBSA Bike Groupings'!$B$5,I1458&gt;'CBSA Bike Groupings'!$B$4),'CBSA Bike Groupings'!$A$5,
IF(I1458&gt;'CBSA Bike Groupings'!$B$5,'CBSA Bike Groupings'!$A$6,"")))))</f>
        <v>5</v>
      </c>
      <c r="L1458" s="48">
        <f>IF(J1458&lt;='CBSA Walk Groupings'!$B$2,'CBSA Walk Groupings'!$A$2,
IF(AND(J1458&lt;='CBSA Walk Groupings'!$B$3,J1458&gt;'CBSA Walk Groupings'!$B$2),'CBSA Walk Groupings'!$A$3,
IF(AND(J1458&lt;='CBSA Walk Groupings'!$B$4,J1458&gt;'CBSA Walk Groupings'!$B$3),'CBSA Walk Groupings'!$A$4,
IF(AND(J1458&lt;='CBSA Walk Groupings'!$B$5,J1458&gt;'CBSA Walk Groupings'!$B$4),'CBSA Walk Groupings'!$A$5,
IF(J1458&gt;'CBSA Walk Groupings'!$B$5,'CBSA Walk Groupings'!$A$6,"")))))</f>
        <v>5</v>
      </c>
      <c r="M1458" s="72">
        <v>4</v>
      </c>
      <c r="N1458" s="72">
        <v>40</v>
      </c>
    </row>
    <row r="1459" spans="1:14" x14ac:dyDescent="0.25">
      <c r="A1459" t="str">
        <f t="shared" si="22"/>
        <v>Puget Sound Regional Council_2015</v>
      </c>
      <c r="B1459" t="s">
        <v>433</v>
      </c>
      <c r="C1459" s="49" t="s">
        <v>347</v>
      </c>
      <c r="D1459">
        <v>2015</v>
      </c>
      <c r="E1459" s="45">
        <v>3740564.1484697782</v>
      </c>
      <c r="F1459" s="50">
        <v>1850139.3730018726</v>
      </c>
      <c r="G1459" s="46">
        <v>20167.919783653175</v>
      </c>
      <c r="H1459" s="46">
        <v>67247.191652273803</v>
      </c>
      <c r="I1459" s="47">
        <v>1.0900757033741999</v>
      </c>
      <c r="J1459" s="47">
        <v>3.6347095053257776</v>
      </c>
      <c r="K1459" s="48">
        <f>IF(I1459&lt;='CBSA Bike Groupings'!$B$2,'CBSA Bike Groupings'!$A$2,
IF(AND(I1459&lt;='CBSA Bike Groupings'!$B$3,I1459&gt;'CBSA Bike Groupings'!$B$2),'CBSA Bike Groupings'!$A$3,
IF(AND(I1459&lt;='CBSA Bike Groupings'!$B$4,I1459&gt;'CBSA Bike Groupings'!$B$3),'CBSA Bike Groupings'!$A$4,
IF(AND(I1459&lt;='CBSA Bike Groupings'!$B$5,I1459&gt;'CBSA Bike Groupings'!$B$4),'CBSA Bike Groupings'!$A$5,
IF(I1459&gt;'CBSA Bike Groupings'!$B$5,'CBSA Bike Groupings'!$A$6,"")))))</f>
        <v>5</v>
      </c>
      <c r="L1459" s="48">
        <f>IF(J1459&lt;='CBSA Walk Groupings'!$B$2,'CBSA Walk Groupings'!$A$2,
IF(AND(J1459&lt;='CBSA Walk Groupings'!$B$3,J1459&gt;'CBSA Walk Groupings'!$B$2),'CBSA Walk Groupings'!$A$3,
IF(AND(J1459&lt;='CBSA Walk Groupings'!$B$4,J1459&gt;'CBSA Walk Groupings'!$B$3),'CBSA Walk Groupings'!$A$4,
IF(AND(J1459&lt;='CBSA Walk Groupings'!$B$5,J1459&gt;'CBSA Walk Groupings'!$B$4),'CBSA Walk Groupings'!$A$5,
IF(J1459&gt;'CBSA Walk Groupings'!$B$5,'CBSA Walk Groupings'!$A$6,"")))))</f>
        <v>5</v>
      </c>
      <c r="M1459" s="72">
        <v>6</v>
      </c>
      <c r="N1459" s="72">
        <v>53</v>
      </c>
    </row>
    <row r="1460" spans="1:14" x14ac:dyDescent="0.25">
      <c r="A1460" t="str">
        <f t="shared" si="22"/>
        <v>Puget Sound Regional Council_2016</v>
      </c>
      <c r="B1460" t="s">
        <v>433</v>
      </c>
      <c r="C1460" s="49" t="s">
        <v>347</v>
      </c>
      <c r="D1460">
        <v>2016</v>
      </c>
      <c r="E1460" s="45">
        <v>3796688.7424004236</v>
      </c>
      <c r="F1460" s="50">
        <v>1896759.898418365</v>
      </c>
      <c r="G1460" s="46">
        <v>21267.424196733355</v>
      </c>
      <c r="H1460" s="46">
        <v>71358.544607821575</v>
      </c>
      <c r="I1460" s="47">
        <v>1.1212502022247222</v>
      </c>
      <c r="J1460" s="47">
        <v>3.762128494351062</v>
      </c>
      <c r="K1460" s="48">
        <f>IF(I1460&lt;='CBSA Bike Groupings'!$B$2,'CBSA Bike Groupings'!$A$2,
IF(AND(I1460&lt;='CBSA Bike Groupings'!$B$3,I1460&gt;'CBSA Bike Groupings'!$B$2),'CBSA Bike Groupings'!$A$3,
IF(AND(I1460&lt;='CBSA Bike Groupings'!$B$4,I1460&gt;'CBSA Bike Groupings'!$B$3),'CBSA Bike Groupings'!$A$4,
IF(AND(I1460&lt;='CBSA Bike Groupings'!$B$5,I1460&gt;'CBSA Bike Groupings'!$B$4),'CBSA Bike Groupings'!$A$5,
IF(I1460&gt;'CBSA Bike Groupings'!$B$5,'CBSA Bike Groupings'!$A$6,"")))))</f>
        <v>5</v>
      </c>
      <c r="L1460" s="48">
        <f>IF(J1460&lt;='CBSA Walk Groupings'!$B$2,'CBSA Walk Groupings'!$A$2,
IF(AND(J1460&lt;='CBSA Walk Groupings'!$B$3,J1460&gt;'CBSA Walk Groupings'!$B$2),'CBSA Walk Groupings'!$A$3,
IF(AND(J1460&lt;='CBSA Walk Groupings'!$B$4,J1460&gt;'CBSA Walk Groupings'!$B$3),'CBSA Walk Groupings'!$A$4,
IF(AND(J1460&lt;='CBSA Walk Groupings'!$B$5,J1460&gt;'CBSA Walk Groupings'!$B$4),'CBSA Walk Groupings'!$A$5,
IF(J1460&gt;'CBSA Walk Groupings'!$B$5,'CBSA Walk Groupings'!$A$6,"")))))</f>
        <v>5</v>
      </c>
      <c r="M1460" s="72">
        <v>5</v>
      </c>
      <c r="N1460" s="72">
        <v>49</v>
      </c>
    </row>
    <row r="1461" spans="1:14" x14ac:dyDescent="0.25">
      <c r="A1461" t="str">
        <f t="shared" si="22"/>
        <v>Puget Sound Regional Council_2017</v>
      </c>
      <c r="B1461" t="s">
        <v>433</v>
      </c>
      <c r="C1461" s="49" t="s">
        <v>347</v>
      </c>
      <c r="D1461">
        <v>2017</v>
      </c>
      <c r="E1461" s="45">
        <v>3860857</v>
      </c>
      <c r="F1461" s="50">
        <v>1949938</v>
      </c>
      <c r="G1461" s="46">
        <v>20823</v>
      </c>
      <c r="H1461" s="46">
        <v>74019</v>
      </c>
      <c r="I1461" s="47">
        <f>(G1461/$F1461)*100</f>
        <v>1.067880106957247</v>
      </c>
      <c r="J1461" s="47">
        <f>(H1461/$F1461)*100</f>
        <v>3.7959668461253639</v>
      </c>
      <c r="K1461" s="48">
        <f>IF(I1461&lt;='CBSA Bike Groupings'!$B$2,'CBSA Bike Groupings'!$A$2,
IF(AND(I1461&lt;='CBSA Bike Groupings'!$B$3,I1461&gt;'CBSA Bike Groupings'!$B$2),'CBSA Bike Groupings'!$A$3,
IF(AND(I1461&lt;='CBSA Bike Groupings'!$B$4,I1461&gt;'CBSA Bike Groupings'!$B$3),'CBSA Bike Groupings'!$A$4,
IF(AND(I1461&lt;='CBSA Bike Groupings'!$B$5,I1461&gt;'CBSA Bike Groupings'!$B$4),'CBSA Bike Groupings'!$A$5,
IF(I1461&gt;'CBSA Bike Groupings'!$B$5,'CBSA Bike Groupings'!$A$6,"")))))</f>
        <v>5</v>
      </c>
      <c r="L1461" s="48">
        <f>IF(J1461&lt;='CBSA Walk Groupings'!$B$2,'CBSA Walk Groupings'!$A$2,
IF(AND(J1461&lt;='CBSA Walk Groupings'!$B$3,J1461&gt;'CBSA Walk Groupings'!$B$2),'CBSA Walk Groupings'!$A$3,
IF(AND(J1461&lt;='CBSA Walk Groupings'!$B$4,J1461&gt;'CBSA Walk Groupings'!$B$3),'CBSA Walk Groupings'!$A$4,
IF(AND(J1461&lt;='CBSA Walk Groupings'!$B$5,J1461&gt;'CBSA Walk Groupings'!$B$4),'CBSA Walk Groupings'!$A$5,
IF(J1461&gt;'CBSA Walk Groupings'!$B$5,'CBSA Walk Groupings'!$A$6,"")))))</f>
        <v>5</v>
      </c>
      <c r="M1461" s="72">
        <v>8</v>
      </c>
      <c r="N1461" s="72">
        <v>52</v>
      </c>
    </row>
    <row r="1462" spans="1:14" x14ac:dyDescent="0.25">
      <c r="A1462" t="str">
        <f t="shared" si="22"/>
        <v>Radcliff-Elizabethtown MPO_2013</v>
      </c>
      <c r="B1462" t="s">
        <v>434</v>
      </c>
      <c r="C1462" s="49" t="s">
        <v>155</v>
      </c>
      <c r="D1462">
        <v>2013</v>
      </c>
      <c r="E1462" s="45">
        <v>135206.09719599821</v>
      </c>
      <c r="F1462" s="50">
        <v>59533.563775649309</v>
      </c>
      <c r="G1462" s="46">
        <v>7.0642691714818193</v>
      </c>
      <c r="H1462" s="46">
        <v>994.51881878453571</v>
      </c>
      <c r="I1462" s="47">
        <v>1.1866027705150215E-2</v>
      </c>
      <c r="J1462" s="47">
        <v>1.6705178654050583</v>
      </c>
      <c r="K1462" s="48">
        <f>IF(I1462&lt;='CBSA Bike Groupings'!$B$2,'CBSA Bike Groupings'!$A$2,
IF(AND(I1462&lt;='CBSA Bike Groupings'!$B$3,I1462&gt;'CBSA Bike Groupings'!$B$2),'CBSA Bike Groupings'!$A$3,
IF(AND(I1462&lt;='CBSA Bike Groupings'!$B$4,I1462&gt;'CBSA Bike Groupings'!$B$3),'CBSA Bike Groupings'!$A$4,
IF(AND(I1462&lt;='CBSA Bike Groupings'!$B$5,I1462&gt;'CBSA Bike Groupings'!$B$4),'CBSA Bike Groupings'!$A$5,
IF(I1462&gt;'CBSA Bike Groupings'!$B$5,'CBSA Bike Groupings'!$A$6,"")))))</f>
        <v>1</v>
      </c>
      <c r="L1462" s="48">
        <f>IF(J1462&lt;='CBSA Walk Groupings'!$B$2,'CBSA Walk Groupings'!$A$2,
IF(AND(J1462&lt;='CBSA Walk Groupings'!$B$3,J1462&gt;'CBSA Walk Groupings'!$B$2),'CBSA Walk Groupings'!$A$3,
IF(AND(J1462&lt;='CBSA Walk Groupings'!$B$4,J1462&gt;'CBSA Walk Groupings'!$B$3),'CBSA Walk Groupings'!$A$4,
IF(AND(J1462&lt;='CBSA Walk Groupings'!$B$5,J1462&gt;'CBSA Walk Groupings'!$B$4),'CBSA Walk Groupings'!$A$5,
IF(J1462&gt;'CBSA Walk Groupings'!$B$5,'CBSA Walk Groupings'!$A$6,"")))))</f>
        <v>2</v>
      </c>
      <c r="M1462" s="72">
        <v>0</v>
      </c>
      <c r="N1462" s="72">
        <v>2</v>
      </c>
    </row>
    <row r="1463" spans="1:14" x14ac:dyDescent="0.25">
      <c r="A1463" t="str">
        <f t="shared" si="22"/>
        <v>Radcliff-Elizabethtown MPO_2014</v>
      </c>
      <c r="B1463" t="s">
        <v>434</v>
      </c>
      <c r="C1463" s="49" t="s">
        <v>155</v>
      </c>
      <c r="D1463">
        <v>2014</v>
      </c>
      <c r="E1463" s="45">
        <v>136733.32671083507</v>
      </c>
      <c r="F1463" s="50">
        <v>61293.198696888205</v>
      </c>
      <c r="G1463" s="46">
        <v>7.088150813026969</v>
      </c>
      <c r="H1463" s="46">
        <v>1038.2143623952197</v>
      </c>
      <c r="I1463" s="47">
        <v>1.1564334973085403E-2</v>
      </c>
      <c r="J1463" s="47">
        <v>1.6938492107900529</v>
      </c>
      <c r="K1463" s="48">
        <f>IF(I1463&lt;='CBSA Bike Groupings'!$B$2,'CBSA Bike Groupings'!$A$2,
IF(AND(I1463&lt;='CBSA Bike Groupings'!$B$3,I1463&gt;'CBSA Bike Groupings'!$B$2),'CBSA Bike Groupings'!$A$3,
IF(AND(I1463&lt;='CBSA Bike Groupings'!$B$4,I1463&gt;'CBSA Bike Groupings'!$B$3),'CBSA Bike Groupings'!$A$4,
IF(AND(I1463&lt;='CBSA Bike Groupings'!$B$5,I1463&gt;'CBSA Bike Groupings'!$B$4),'CBSA Bike Groupings'!$A$5,
IF(I1463&gt;'CBSA Bike Groupings'!$B$5,'CBSA Bike Groupings'!$A$6,"")))))</f>
        <v>1</v>
      </c>
      <c r="L1463" s="48">
        <f>IF(J1463&lt;='CBSA Walk Groupings'!$B$2,'CBSA Walk Groupings'!$A$2,
IF(AND(J1463&lt;='CBSA Walk Groupings'!$B$3,J1463&gt;'CBSA Walk Groupings'!$B$2),'CBSA Walk Groupings'!$A$3,
IF(AND(J1463&lt;='CBSA Walk Groupings'!$B$4,J1463&gt;'CBSA Walk Groupings'!$B$3),'CBSA Walk Groupings'!$A$4,
IF(AND(J1463&lt;='CBSA Walk Groupings'!$B$5,J1463&gt;'CBSA Walk Groupings'!$B$4),'CBSA Walk Groupings'!$A$5,
IF(J1463&gt;'CBSA Walk Groupings'!$B$5,'CBSA Walk Groupings'!$A$6,"")))))</f>
        <v>2</v>
      </c>
      <c r="M1463" s="72">
        <v>0</v>
      </c>
      <c r="N1463" s="72">
        <v>2</v>
      </c>
    </row>
    <row r="1464" spans="1:14" x14ac:dyDescent="0.25">
      <c r="A1464" t="str">
        <f t="shared" si="22"/>
        <v>Radcliff-Elizabethtown MPO_2015</v>
      </c>
      <c r="B1464" t="s">
        <v>434</v>
      </c>
      <c r="C1464" s="49" t="s">
        <v>155</v>
      </c>
      <c r="D1464">
        <v>2015</v>
      </c>
      <c r="E1464" s="45">
        <v>136593.11618346782</v>
      </c>
      <c r="F1464" s="50">
        <v>61392.750330505507</v>
      </c>
      <c r="G1464" s="46">
        <v>8.0687922808061412</v>
      </c>
      <c r="H1464" s="46">
        <v>1351.060000316256</v>
      </c>
      <c r="I1464" s="47">
        <v>1.3142907325975964E-2</v>
      </c>
      <c r="J1464" s="47">
        <v>2.200683294107002</v>
      </c>
      <c r="K1464" s="48">
        <f>IF(I1464&lt;='CBSA Bike Groupings'!$B$2,'CBSA Bike Groupings'!$A$2,
IF(AND(I1464&lt;='CBSA Bike Groupings'!$B$3,I1464&gt;'CBSA Bike Groupings'!$B$2),'CBSA Bike Groupings'!$A$3,
IF(AND(I1464&lt;='CBSA Bike Groupings'!$B$4,I1464&gt;'CBSA Bike Groupings'!$B$3),'CBSA Bike Groupings'!$A$4,
IF(AND(I1464&lt;='CBSA Bike Groupings'!$B$5,I1464&gt;'CBSA Bike Groupings'!$B$4),'CBSA Bike Groupings'!$A$5,
IF(I1464&gt;'CBSA Bike Groupings'!$B$5,'CBSA Bike Groupings'!$A$6,"")))))</f>
        <v>1</v>
      </c>
      <c r="L1464" s="48">
        <f>IF(J1464&lt;='CBSA Walk Groupings'!$B$2,'CBSA Walk Groupings'!$A$2,
IF(AND(J1464&lt;='CBSA Walk Groupings'!$B$3,J1464&gt;'CBSA Walk Groupings'!$B$2),'CBSA Walk Groupings'!$A$3,
IF(AND(J1464&lt;='CBSA Walk Groupings'!$B$4,J1464&gt;'CBSA Walk Groupings'!$B$3),'CBSA Walk Groupings'!$A$4,
IF(AND(J1464&lt;='CBSA Walk Groupings'!$B$5,J1464&gt;'CBSA Walk Groupings'!$B$4),'CBSA Walk Groupings'!$A$5,
IF(J1464&gt;'CBSA Walk Groupings'!$B$5,'CBSA Walk Groupings'!$A$6,"")))))</f>
        <v>3</v>
      </c>
      <c r="M1464" s="72">
        <v>1</v>
      </c>
      <c r="N1464" s="72">
        <v>1</v>
      </c>
    </row>
    <row r="1465" spans="1:14" x14ac:dyDescent="0.25">
      <c r="A1465" t="str">
        <f t="shared" si="22"/>
        <v>Radcliff-Elizabethtown MPO_2016</v>
      </c>
      <c r="B1465" t="s">
        <v>434</v>
      </c>
      <c r="C1465" s="49" t="s">
        <v>155</v>
      </c>
      <c r="D1465">
        <v>2016</v>
      </c>
      <c r="E1465" s="45">
        <v>136290.79677229602</v>
      </c>
      <c r="F1465" s="50">
        <v>61855.420403140859</v>
      </c>
      <c r="G1465" s="46">
        <v>2.0719932156936864</v>
      </c>
      <c r="H1465" s="46">
        <v>1499.0123751214185</v>
      </c>
      <c r="I1465" s="47">
        <v>3.3497358876385169E-3</v>
      </c>
      <c r="J1465" s="47">
        <v>2.4234131226522271</v>
      </c>
      <c r="K1465" s="48">
        <f>IF(I1465&lt;='CBSA Bike Groupings'!$B$2,'CBSA Bike Groupings'!$A$2,
IF(AND(I1465&lt;='CBSA Bike Groupings'!$B$3,I1465&gt;'CBSA Bike Groupings'!$B$2),'CBSA Bike Groupings'!$A$3,
IF(AND(I1465&lt;='CBSA Bike Groupings'!$B$4,I1465&gt;'CBSA Bike Groupings'!$B$3),'CBSA Bike Groupings'!$A$4,
IF(AND(I1465&lt;='CBSA Bike Groupings'!$B$5,I1465&gt;'CBSA Bike Groupings'!$B$4),'CBSA Bike Groupings'!$A$5,
IF(I1465&gt;'CBSA Bike Groupings'!$B$5,'CBSA Bike Groupings'!$A$6,"")))))</f>
        <v>1</v>
      </c>
      <c r="L1465" s="48">
        <f>IF(J1465&lt;='CBSA Walk Groupings'!$B$2,'CBSA Walk Groupings'!$A$2,
IF(AND(J1465&lt;='CBSA Walk Groupings'!$B$3,J1465&gt;'CBSA Walk Groupings'!$B$2),'CBSA Walk Groupings'!$A$3,
IF(AND(J1465&lt;='CBSA Walk Groupings'!$B$4,J1465&gt;'CBSA Walk Groupings'!$B$3),'CBSA Walk Groupings'!$A$4,
IF(AND(J1465&lt;='CBSA Walk Groupings'!$B$5,J1465&gt;'CBSA Walk Groupings'!$B$4),'CBSA Walk Groupings'!$A$5,
IF(J1465&gt;'CBSA Walk Groupings'!$B$5,'CBSA Walk Groupings'!$A$6,"")))))</f>
        <v>4</v>
      </c>
      <c r="M1465" s="72">
        <v>0</v>
      </c>
      <c r="N1465" s="72">
        <v>4</v>
      </c>
    </row>
    <row r="1466" spans="1:14" x14ac:dyDescent="0.25">
      <c r="A1466" t="str">
        <f t="shared" si="22"/>
        <v>Radcliff-Elizabethtown MPO_2017</v>
      </c>
      <c r="B1466" t="s">
        <v>434</v>
      </c>
      <c r="C1466" s="49" t="s">
        <v>155</v>
      </c>
      <c r="D1466">
        <v>2017</v>
      </c>
      <c r="E1466" s="45">
        <v>136116</v>
      </c>
      <c r="F1466" s="50">
        <v>62714</v>
      </c>
      <c r="G1466" s="46">
        <v>0</v>
      </c>
      <c r="H1466" s="46">
        <v>1433</v>
      </c>
      <c r="I1466" s="47">
        <f>(G1466/$F1466)*100</f>
        <v>0</v>
      </c>
      <c r="J1466" s="47">
        <f>(H1466/$F1466)*100</f>
        <v>2.2849762413496189</v>
      </c>
      <c r="K1466" s="48">
        <f>IF(I1466&lt;='CBSA Bike Groupings'!$B$2,'CBSA Bike Groupings'!$A$2,
IF(AND(I1466&lt;='CBSA Bike Groupings'!$B$3,I1466&gt;'CBSA Bike Groupings'!$B$2),'CBSA Bike Groupings'!$A$3,
IF(AND(I1466&lt;='CBSA Bike Groupings'!$B$4,I1466&gt;'CBSA Bike Groupings'!$B$3),'CBSA Bike Groupings'!$A$4,
IF(AND(I1466&lt;='CBSA Bike Groupings'!$B$5,I1466&gt;'CBSA Bike Groupings'!$B$4),'CBSA Bike Groupings'!$A$5,
IF(I1466&gt;'CBSA Bike Groupings'!$B$5,'CBSA Bike Groupings'!$A$6,"")))))</f>
        <v>1</v>
      </c>
      <c r="L1466" s="48">
        <f>IF(J1466&lt;='CBSA Walk Groupings'!$B$2,'CBSA Walk Groupings'!$A$2,
IF(AND(J1466&lt;='CBSA Walk Groupings'!$B$3,J1466&gt;'CBSA Walk Groupings'!$B$2),'CBSA Walk Groupings'!$A$3,
IF(AND(J1466&lt;='CBSA Walk Groupings'!$B$4,J1466&gt;'CBSA Walk Groupings'!$B$3),'CBSA Walk Groupings'!$A$4,
IF(AND(J1466&lt;='CBSA Walk Groupings'!$B$5,J1466&gt;'CBSA Walk Groupings'!$B$4),'CBSA Walk Groupings'!$A$5,
IF(J1466&gt;'CBSA Walk Groupings'!$B$5,'CBSA Walk Groupings'!$A$6,"")))))</f>
        <v>3</v>
      </c>
      <c r="M1466" s="72">
        <v>0</v>
      </c>
      <c r="N1466" s="72">
        <v>0</v>
      </c>
    </row>
    <row r="1467" spans="1:14" x14ac:dyDescent="0.25">
      <c r="A1467" t="str">
        <f t="shared" si="22"/>
        <v>Rapid City Area MPO_2013</v>
      </c>
      <c r="B1467" t="s">
        <v>435</v>
      </c>
      <c r="C1467" s="49" t="s">
        <v>436</v>
      </c>
      <c r="D1467">
        <v>2013</v>
      </c>
      <c r="E1467" s="45">
        <v>95154.764796624309</v>
      </c>
      <c r="F1467" s="50">
        <v>47349.266491503149</v>
      </c>
      <c r="G1467" s="46">
        <v>245.39030136132129</v>
      </c>
      <c r="H1467" s="46">
        <v>1087.0430816864714</v>
      </c>
      <c r="I1467" s="47">
        <v>0.51825576095324877</v>
      </c>
      <c r="J1467" s="47">
        <v>2.2957970888134915</v>
      </c>
      <c r="K1467" s="48">
        <f>IF(I1467&lt;='CBSA Bike Groupings'!$B$2,'CBSA Bike Groupings'!$A$2,
IF(AND(I1467&lt;='CBSA Bike Groupings'!$B$3,I1467&gt;'CBSA Bike Groupings'!$B$2),'CBSA Bike Groupings'!$A$3,
IF(AND(I1467&lt;='CBSA Bike Groupings'!$B$4,I1467&gt;'CBSA Bike Groupings'!$B$3),'CBSA Bike Groupings'!$A$4,
IF(AND(I1467&lt;='CBSA Bike Groupings'!$B$5,I1467&gt;'CBSA Bike Groupings'!$B$4),'CBSA Bike Groupings'!$A$5,
IF(I1467&gt;'CBSA Bike Groupings'!$B$5,'CBSA Bike Groupings'!$A$6,"")))))</f>
        <v>3</v>
      </c>
      <c r="L1467" s="48">
        <f>IF(J1467&lt;='CBSA Walk Groupings'!$B$2,'CBSA Walk Groupings'!$A$2,
IF(AND(J1467&lt;='CBSA Walk Groupings'!$B$3,J1467&gt;'CBSA Walk Groupings'!$B$2),'CBSA Walk Groupings'!$A$3,
IF(AND(J1467&lt;='CBSA Walk Groupings'!$B$4,J1467&gt;'CBSA Walk Groupings'!$B$3),'CBSA Walk Groupings'!$A$4,
IF(AND(J1467&lt;='CBSA Walk Groupings'!$B$5,J1467&gt;'CBSA Walk Groupings'!$B$4),'CBSA Walk Groupings'!$A$5,
IF(J1467&gt;'CBSA Walk Groupings'!$B$5,'CBSA Walk Groupings'!$A$6,"")))))</f>
        <v>3</v>
      </c>
      <c r="M1467" s="72">
        <v>0</v>
      </c>
      <c r="N1467" s="72">
        <v>1</v>
      </c>
    </row>
    <row r="1468" spans="1:14" x14ac:dyDescent="0.25">
      <c r="A1468" t="str">
        <f t="shared" si="22"/>
        <v>Rapid City Area MPO_2014</v>
      </c>
      <c r="B1468" t="s">
        <v>435</v>
      </c>
      <c r="C1468" s="49" t="s">
        <v>436</v>
      </c>
      <c r="D1468">
        <v>2014</v>
      </c>
      <c r="E1468" s="45">
        <v>96767.703766340259</v>
      </c>
      <c r="F1468" s="50">
        <v>48569.940532345172</v>
      </c>
      <c r="G1468" s="46">
        <v>206.7263273058702</v>
      </c>
      <c r="H1468" s="46">
        <v>1234.4322868158847</v>
      </c>
      <c r="I1468" s="47">
        <v>0.42562606632841293</v>
      </c>
      <c r="J1468" s="47">
        <v>2.541556100925868</v>
      </c>
      <c r="K1468" s="48">
        <f>IF(I1468&lt;='CBSA Bike Groupings'!$B$2,'CBSA Bike Groupings'!$A$2,
IF(AND(I1468&lt;='CBSA Bike Groupings'!$B$3,I1468&gt;'CBSA Bike Groupings'!$B$2),'CBSA Bike Groupings'!$A$3,
IF(AND(I1468&lt;='CBSA Bike Groupings'!$B$4,I1468&gt;'CBSA Bike Groupings'!$B$3),'CBSA Bike Groupings'!$A$4,
IF(AND(I1468&lt;='CBSA Bike Groupings'!$B$5,I1468&gt;'CBSA Bike Groupings'!$B$4),'CBSA Bike Groupings'!$A$5,
IF(I1468&gt;'CBSA Bike Groupings'!$B$5,'CBSA Bike Groupings'!$A$6,"")))))</f>
        <v>3</v>
      </c>
      <c r="L1468" s="48">
        <f>IF(J1468&lt;='CBSA Walk Groupings'!$B$2,'CBSA Walk Groupings'!$A$2,
IF(AND(J1468&lt;='CBSA Walk Groupings'!$B$3,J1468&gt;'CBSA Walk Groupings'!$B$2),'CBSA Walk Groupings'!$A$3,
IF(AND(J1468&lt;='CBSA Walk Groupings'!$B$4,J1468&gt;'CBSA Walk Groupings'!$B$3),'CBSA Walk Groupings'!$A$4,
IF(AND(J1468&lt;='CBSA Walk Groupings'!$B$5,J1468&gt;'CBSA Walk Groupings'!$B$4),'CBSA Walk Groupings'!$A$5,
IF(J1468&gt;'CBSA Walk Groupings'!$B$5,'CBSA Walk Groupings'!$A$6,"")))))</f>
        <v>4</v>
      </c>
      <c r="M1468" s="72">
        <v>0</v>
      </c>
      <c r="N1468" s="72">
        <v>1</v>
      </c>
    </row>
    <row r="1469" spans="1:14" x14ac:dyDescent="0.25">
      <c r="A1469" t="str">
        <f t="shared" si="22"/>
        <v>Rapid City Area MPO_2015</v>
      </c>
      <c r="B1469" t="s">
        <v>435</v>
      </c>
      <c r="C1469" s="49" t="s">
        <v>436</v>
      </c>
      <c r="D1469">
        <v>2015</v>
      </c>
      <c r="E1469" s="45">
        <v>97875.483753456545</v>
      </c>
      <c r="F1469" s="50">
        <v>49599.285090204306</v>
      </c>
      <c r="G1469" s="46">
        <v>195.94509986419769</v>
      </c>
      <c r="H1469" s="46">
        <v>1258.275644622624</v>
      </c>
      <c r="I1469" s="47">
        <v>0.39505629871043485</v>
      </c>
      <c r="J1469" s="47">
        <v>2.5368826230745998</v>
      </c>
      <c r="K1469" s="48">
        <f>IF(I1469&lt;='CBSA Bike Groupings'!$B$2,'CBSA Bike Groupings'!$A$2,
IF(AND(I1469&lt;='CBSA Bike Groupings'!$B$3,I1469&gt;'CBSA Bike Groupings'!$B$2),'CBSA Bike Groupings'!$A$3,
IF(AND(I1469&lt;='CBSA Bike Groupings'!$B$4,I1469&gt;'CBSA Bike Groupings'!$B$3),'CBSA Bike Groupings'!$A$4,
IF(AND(I1469&lt;='CBSA Bike Groupings'!$B$5,I1469&gt;'CBSA Bike Groupings'!$B$4),'CBSA Bike Groupings'!$A$5,
IF(I1469&gt;'CBSA Bike Groupings'!$B$5,'CBSA Bike Groupings'!$A$6,"")))))</f>
        <v>3</v>
      </c>
      <c r="L1469" s="48">
        <f>IF(J1469&lt;='CBSA Walk Groupings'!$B$2,'CBSA Walk Groupings'!$A$2,
IF(AND(J1469&lt;='CBSA Walk Groupings'!$B$3,J1469&gt;'CBSA Walk Groupings'!$B$2),'CBSA Walk Groupings'!$A$3,
IF(AND(J1469&lt;='CBSA Walk Groupings'!$B$4,J1469&gt;'CBSA Walk Groupings'!$B$3),'CBSA Walk Groupings'!$A$4,
IF(AND(J1469&lt;='CBSA Walk Groupings'!$B$5,J1469&gt;'CBSA Walk Groupings'!$B$4),'CBSA Walk Groupings'!$A$5,
IF(J1469&gt;'CBSA Walk Groupings'!$B$5,'CBSA Walk Groupings'!$A$6,"")))))</f>
        <v>4</v>
      </c>
      <c r="M1469" s="72">
        <v>0</v>
      </c>
      <c r="N1469" s="72">
        <v>3</v>
      </c>
    </row>
    <row r="1470" spans="1:14" x14ac:dyDescent="0.25">
      <c r="A1470" t="str">
        <f t="shared" si="22"/>
        <v>Rapid City Area MPO_2016</v>
      </c>
      <c r="B1470" t="s">
        <v>435</v>
      </c>
      <c r="C1470" s="49" t="s">
        <v>436</v>
      </c>
      <c r="D1470">
        <v>2016</v>
      </c>
      <c r="E1470" s="45">
        <v>99305.864878792621</v>
      </c>
      <c r="F1470" s="50">
        <v>49548.959474608353</v>
      </c>
      <c r="G1470" s="46">
        <v>233.1522744871649</v>
      </c>
      <c r="H1470" s="46">
        <v>1295.2534118168282</v>
      </c>
      <c r="I1470" s="47">
        <v>0.4705492849080819</v>
      </c>
      <c r="J1470" s="47">
        <v>2.6140880162793092</v>
      </c>
      <c r="K1470" s="48">
        <f>IF(I1470&lt;='CBSA Bike Groupings'!$B$2,'CBSA Bike Groupings'!$A$2,
IF(AND(I1470&lt;='CBSA Bike Groupings'!$B$3,I1470&gt;'CBSA Bike Groupings'!$B$2),'CBSA Bike Groupings'!$A$3,
IF(AND(I1470&lt;='CBSA Bike Groupings'!$B$4,I1470&gt;'CBSA Bike Groupings'!$B$3),'CBSA Bike Groupings'!$A$4,
IF(AND(I1470&lt;='CBSA Bike Groupings'!$B$5,I1470&gt;'CBSA Bike Groupings'!$B$4),'CBSA Bike Groupings'!$A$5,
IF(I1470&gt;'CBSA Bike Groupings'!$B$5,'CBSA Bike Groupings'!$A$6,"")))))</f>
        <v>3</v>
      </c>
      <c r="L1470" s="48">
        <f>IF(J1470&lt;='CBSA Walk Groupings'!$B$2,'CBSA Walk Groupings'!$A$2,
IF(AND(J1470&lt;='CBSA Walk Groupings'!$B$3,J1470&gt;'CBSA Walk Groupings'!$B$2),'CBSA Walk Groupings'!$A$3,
IF(AND(J1470&lt;='CBSA Walk Groupings'!$B$4,J1470&gt;'CBSA Walk Groupings'!$B$3),'CBSA Walk Groupings'!$A$4,
IF(AND(J1470&lt;='CBSA Walk Groupings'!$B$5,J1470&gt;'CBSA Walk Groupings'!$B$4),'CBSA Walk Groupings'!$A$5,
IF(J1470&gt;'CBSA Walk Groupings'!$B$5,'CBSA Walk Groupings'!$A$6,"")))))</f>
        <v>4</v>
      </c>
      <c r="M1470" s="72">
        <v>0</v>
      </c>
      <c r="N1470" s="72">
        <v>2</v>
      </c>
    </row>
    <row r="1471" spans="1:14" x14ac:dyDescent="0.25">
      <c r="A1471" t="str">
        <f t="shared" si="22"/>
        <v>Rapid City Area MPO_2017</v>
      </c>
      <c r="B1471" t="s">
        <v>435</v>
      </c>
      <c r="C1471" s="49" t="s">
        <v>436</v>
      </c>
      <c r="D1471">
        <v>2017</v>
      </c>
      <c r="E1471" s="45">
        <v>99880</v>
      </c>
      <c r="F1471" s="50">
        <v>50431</v>
      </c>
      <c r="G1471" s="46">
        <v>148</v>
      </c>
      <c r="H1471" s="46">
        <v>1439</v>
      </c>
      <c r="I1471" s="47">
        <f>(G1471/$F1471)*100</f>
        <v>0.29347028613352899</v>
      </c>
      <c r="J1471" s="47">
        <f>(H1471/$F1471)*100</f>
        <v>2.8534036604469475</v>
      </c>
      <c r="K1471" s="48">
        <f>IF(I1471&lt;='CBSA Bike Groupings'!$B$2,'CBSA Bike Groupings'!$A$2,
IF(AND(I1471&lt;='CBSA Bike Groupings'!$B$3,I1471&gt;'CBSA Bike Groupings'!$B$2),'CBSA Bike Groupings'!$A$3,
IF(AND(I1471&lt;='CBSA Bike Groupings'!$B$4,I1471&gt;'CBSA Bike Groupings'!$B$3),'CBSA Bike Groupings'!$A$4,
IF(AND(I1471&lt;='CBSA Bike Groupings'!$B$5,I1471&gt;'CBSA Bike Groupings'!$B$4),'CBSA Bike Groupings'!$A$5,
IF(I1471&gt;'CBSA Bike Groupings'!$B$5,'CBSA Bike Groupings'!$A$6,"")))))</f>
        <v>2</v>
      </c>
      <c r="L1471" s="48">
        <f>IF(J1471&lt;='CBSA Walk Groupings'!$B$2,'CBSA Walk Groupings'!$A$2,
IF(AND(J1471&lt;='CBSA Walk Groupings'!$B$3,J1471&gt;'CBSA Walk Groupings'!$B$2),'CBSA Walk Groupings'!$A$3,
IF(AND(J1471&lt;='CBSA Walk Groupings'!$B$4,J1471&gt;'CBSA Walk Groupings'!$B$3),'CBSA Walk Groupings'!$A$4,
IF(AND(J1471&lt;='CBSA Walk Groupings'!$B$5,J1471&gt;'CBSA Walk Groupings'!$B$4),'CBSA Walk Groupings'!$A$5,
IF(J1471&gt;'CBSA Walk Groupings'!$B$5,'CBSA Walk Groupings'!$A$6,"")))))</f>
        <v>4</v>
      </c>
      <c r="M1471" s="72">
        <v>0</v>
      </c>
      <c r="N1471" s="72">
        <v>3</v>
      </c>
    </row>
    <row r="1472" spans="1:14" x14ac:dyDescent="0.25">
      <c r="A1472" t="str">
        <f t="shared" si="22"/>
        <v>Reading Area Transportation Study_2013</v>
      </c>
      <c r="B1472" t="s">
        <v>437</v>
      </c>
      <c r="C1472" s="49" t="s">
        <v>95</v>
      </c>
      <c r="D1472">
        <v>2013</v>
      </c>
      <c r="E1472" s="45">
        <v>412147.78897098463</v>
      </c>
      <c r="F1472" s="50">
        <v>191224.83527705248</v>
      </c>
      <c r="G1472" s="46">
        <v>367.04341135632592</v>
      </c>
      <c r="H1472" s="46">
        <v>5651.0481248290116</v>
      </c>
      <c r="I1472" s="47">
        <v>0.19194337954300866</v>
      </c>
      <c r="J1472" s="47">
        <v>2.9551852491553192</v>
      </c>
      <c r="K1472" s="48">
        <f>IF(I1472&lt;='CBSA Bike Groupings'!$B$2,'CBSA Bike Groupings'!$A$2,
IF(AND(I1472&lt;='CBSA Bike Groupings'!$B$3,I1472&gt;'CBSA Bike Groupings'!$B$2),'CBSA Bike Groupings'!$A$3,
IF(AND(I1472&lt;='CBSA Bike Groupings'!$B$4,I1472&gt;'CBSA Bike Groupings'!$B$3),'CBSA Bike Groupings'!$A$4,
IF(AND(I1472&lt;='CBSA Bike Groupings'!$B$5,I1472&gt;'CBSA Bike Groupings'!$B$4),'CBSA Bike Groupings'!$A$5,
IF(I1472&gt;'CBSA Bike Groupings'!$B$5,'CBSA Bike Groupings'!$A$6,"")))))</f>
        <v>1</v>
      </c>
      <c r="L1472" s="48">
        <f>IF(J1472&lt;='CBSA Walk Groupings'!$B$2,'CBSA Walk Groupings'!$A$2,
IF(AND(J1472&lt;='CBSA Walk Groupings'!$B$3,J1472&gt;'CBSA Walk Groupings'!$B$2),'CBSA Walk Groupings'!$A$3,
IF(AND(J1472&lt;='CBSA Walk Groupings'!$B$4,J1472&gt;'CBSA Walk Groupings'!$B$3),'CBSA Walk Groupings'!$A$4,
IF(AND(J1472&lt;='CBSA Walk Groupings'!$B$5,J1472&gt;'CBSA Walk Groupings'!$B$4),'CBSA Walk Groupings'!$A$5,
IF(J1472&gt;'CBSA Walk Groupings'!$B$5,'CBSA Walk Groupings'!$A$6,"")))))</f>
        <v>4</v>
      </c>
      <c r="M1472" s="72">
        <v>1</v>
      </c>
      <c r="N1472" s="72">
        <v>4</v>
      </c>
    </row>
    <row r="1473" spans="1:14" x14ac:dyDescent="0.25">
      <c r="A1473" t="str">
        <f t="shared" si="22"/>
        <v>Reading Area Transportation Study_2014</v>
      </c>
      <c r="B1473" t="s">
        <v>437</v>
      </c>
      <c r="C1473" s="49" t="s">
        <v>95</v>
      </c>
      <c r="D1473">
        <v>2014</v>
      </c>
      <c r="E1473" s="45">
        <v>413087.69929184462</v>
      </c>
      <c r="F1473" s="50">
        <v>192205.13967312477</v>
      </c>
      <c r="G1473" s="46">
        <v>334.02966246715124</v>
      </c>
      <c r="H1473" s="46">
        <v>5848.7180965665129</v>
      </c>
      <c r="I1473" s="47">
        <v>0.17378810110656848</v>
      </c>
      <c r="J1473" s="47">
        <v>3.0429561386928485</v>
      </c>
      <c r="K1473" s="48">
        <f>IF(I1473&lt;='CBSA Bike Groupings'!$B$2,'CBSA Bike Groupings'!$A$2,
IF(AND(I1473&lt;='CBSA Bike Groupings'!$B$3,I1473&gt;'CBSA Bike Groupings'!$B$2),'CBSA Bike Groupings'!$A$3,
IF(AND(I1473&lt;='CBSA Bike Groupings'!$B$4,I1473&gt;'CBSA Bike Groupings'!$B$3),'CBSA Bike Groupings'!$A$4,
IF(AND(I1473&lt;='CBSA Bike Groupings'!$B$5,I1473&gt;'CBSA Bike Groupings'!$B$4),'CBSA Bike Groupings'!$A$5,
IF(I1473&gt;'CBSA Bike Groupings'!$B$5,'CBSA Bike Groupings'!$A$6,"")))))</f>
        <v>1</v>
      </c>
      <c r="L1473" s="48">
        <f>IF(J1473&lt;='CBSA Walk Groupings'!$B$2,'CBSA Walk Groupings'!$A$2,
IF(AND(J1473&lt;='CBSA Walk Groupings'!$B$3,J1473&gt;'CBSA Walk Groupings'!$B$2),'CBSA Walk Groupings'!$A$3,
IF(AND(J1473&lt;='CBSA Walk Groupings'!$B$4,J1473&gt;'CBSA Walk Groupings'!$B$3),'CBSA Walk Groupings'!$A$4,
IF(AND(J1473&lt;='CBSA Walk Groupings'!$B$5,J1473&gt;'CBSA Walk Groupings'!$B$4),'CBSA Walk Groupings'!$A$5,
IF(J1473&gt;'CBSA Walk Groupings'!$B$5,'CBSA Walk Groupings'!$A$6,"")))))</f>
        <v>4</v>
      </c>
      <c r="M1473" s="72">
        <v>0</v>
      </c>
      <c r="N1473" s="72">
        <v>5</v>
      </c>
    </row>
    <row r="1474" spans="1:14" x14ac:dyDescent="0.25">
      <c r="A1474" t="str">
        <f t="shared" si="22"/>
        <v>Reading Area Transportation Study_2015</v>
      </c>
      <c r="B1474" t="s">
        <v>437</v>
      </c>
      <c r="C1474" s="49" t="s">
        <v>95</v>
      </c>
      <c r="D1474">
        <v>2015</v>
      </c>
      <c r="E1474" s="45">
        <v>414041.23159956461</v>
      </c>
      <c r="F1474" s="50">
        <v>193606.96683716695</v>
      </c>
      <c r="G1474" s="46">
        <v>429.02777507292063</v>
      </c>
      <c r="H1474" s="46">
        <v>6356.3328110657685</v>
      </c>
      <c r="I1474" s="47">
        <v>0.22159728137973164</v>
      </c>
      <c r="J1474" s="47">
        <v>3.2831116126165849</v>
      </c>
      <c r="K1474" s="48">
        <f>IF(I1474&lt;='CBSA Bike Groupings'!$B$2,'CBSA Bike Groupings'!$A$2,
IF(AND(I1474&lt;='CBSA Bike Groupings'!$B$3,I1474&gt;'CBSA Bike Groupings'!$B$2),'CBSA Bike Groupings'!$A$3,
IF(AND(I1474&lt;='CBSA Bike Groupings'!$B$4,I1474&gt;'CBSA Bike Groupings'!$B$3),'CBSA Bike Groupings'!$A$4,
IF(AND(I1474&lt;='CBSA Bike Groupings'!$B$5,I1474&gt;'CBSA Bike Groupings'!$B$4),'CBSA Bike Groupings'!$A$5,
IF(I1474&gt;'CBSA Bike Groupings'!$B$5,'CBSA Bike Groupings'!$A$6,"")))))</f>
        <v>1</v>
      </c>
      <c r="L1474" s="48">
        <f>IF(J1474&lt;='CBSA Walk Groupings'!$B$2,'CBSA Walk Groupings'!$A$2,
IF(AND(J1474&lt;='CBSA Walk Groupings'!$B$3,J1474&gt;'CBSA Walk Groupings'!$B$2),'CBSA Walk Groupings'!$A$3,
IF(AND(J1474&lt;='CBSA Walk Groupings'!$B$4,J1474&gt;'CBSA Walk Groupings'!$B$3),'CBSA Walk Groupings'!$A$4,
IF(AND(J1474&lt;='CBSA Walk Groupings'!$B$5,J1474&gt;'CBSA Walk Groupings'!$B$4),'CBSA Walk Groupings'!$A$5,
IF(J1474&gt;'CBSA Walk Groupings'!$B$5,'CBSA Walk Groupings'!$A$6,"")))))</f>
        <v>5</v>
      </c>
      <c r="M1474" s="72">
        <v>0</v>
      </c>
      <c r="N1474" s="72">
        <v>4</v>
      </c>
    </row>
    <row r="1475" spans="1:14" x14ac:dyDescent="0.25">
      <c r="A1475" t="str">
        <f t="shared" ref="A1475:A1538" si="23">B1475&amp;"_"&amp;D1475</f>
        <v>Reading Area Transportation Study_2016</v>
      </c>
      <c r="B1475" t="s">
        <v>437</v>
      </c>
      <c r="C1475" s="49" t="s">
        <v>95</v>
      </c>
      <c r="D1475">
        <v>2016</v>
      </c>
      <c r="E1475" s="45">
        <v>414171.51156262774</v>
      </c>
      <c r="F1475" s="50">
        <v>195015.06629424286</v>
      </c>
      <c r="G1475" s="46">
        <v>478.01423727517749</v>
      </c>
      <c r="H1475" s="46">
        <v>6391.1394311154245</v>
      </c>
      <c r="I1475" s="47">
        <v>0.24511656784196328</v>
      </c>
      <c r="J1475" s="47">
        <v>3.2772541899261967</v>
      </c>
      <c r="K1475" s="48">
        <f>IF(I1475&lt;='CBSA Bike Groupings'!$B$2,'CBSA Bike Groupings'!$A$2,
IF(AND(I1475&lt;='CBSA Bike Groupings'!$B$3,I1475&gt;'CBSA Bike Groupings'!$B$2),'CBSA Bike Groupings'!$A$3,
IF(AND(I1475&lt;='CBSA Bike Groupings'!$B$4,I1475&gt;'CBSA Bike Groupings'!$B$3),'CBSA Bike Groupings'!$A$4,
IF(AND(I1475&lt;='CBSA Bike Groupings'!$B$5,I1475&gt;'CBSA Bike Groupings'!$B$4),'CBSA Bike Groupings'!$A$5,
IF(I1475&gt;'CBSA Bike Groupings'!$B$5,'CBSA Bike Groupings'!$A$6,"")))))</f>
        <v>2</v>
      </c>
      <c r="L1475" s="48">
        <f>IF(J1475&lt;='CBSA Walk Groupings'!$B$2,'CBSA Walk Groupings'!$A$2,
IF(AND(J1475&lt;='CBSA Walk Groupings'!$B$3,J1475&gt;'CBSA Walk Groupings'!$B$2),'CBSA Walk Groupings'!$A$3,
IF(AND(J1475&lt;='CBSA Walk Groupings'!$B$4,J1475&gt;'CBSA Walk Groupings'!$B$3),'CBSA Walk Groupings'!$A$4,
IF(AND(J1475&lt;='CBSA Walk Groupings'!$B$5,J1475&gt;'CBSA Walk Groupings'!$B$4),'CBSA Walk Groupings'!$A$5,
IF(J1475&gt;'CBSA Walk Groupings'!$B$5,'CBSA Walk Groupings'!$A$6,"")))))</f>
        <v>5</v>
      </c>
      <c r="M1475" s="72">
        <v>0</v>
      </c>
      <c r="N1475" s="72">
        <v>6</v>
      </c>
    </row>
    <row r="1476" spans="1:14" x14ac:dyDescent="0.25">
      <c r="A1476" t="str">
        <f t="shared" si="23"/>
        <v>Reading Area Transportation Study_2017</v>
      </c>
      <c r="B1476" t="s">
        <v>437</v>
      </c>
      <c r="C1476" s="49" t="s">
        <v>95</v>
      </c>
      <c r="D1476">
        <v>2017</v>
      </c>
      <c r="E1476" s="45">
        <v>415572</v>
      </c>
      <c r="F1476" s="50">
        <v>197274</v>
      </c>
      <c r="G1476" s="46">
        <v>482</v>
      </c>
      <c r="H1476" s="46">
        <v>6457</v>
      </c>
      <c r="I1476" s="47">
        <f>(G1476/$F1476)*100</f>
        <v>0.24433022091101714</v>
      </c>
      <c r="J1476" s="47">
        <f>(H1476/$F1476)*100</f>
        <v>3.2731125236980039</v>
      </c>
      <c r="K1476" s="48">
        <f>IF(I1476&lt;='CBSA Bike Groupings'!$B$2,'CBSA Bike Groupings'!$A$2,
IF(AND(I1476&lt;='CBSA Bike Groupings'!$B$3,I1476&gt;'CBSA Bike Groupings'!$B$2),'CBSA Bike Groupings'!$A$3,
IF(AND(I1476&lt;='CBSA Bike Groupings'!$B$4,I1476&gt;'CBSA Bike Groupings'!$B$3),'CBSA Bike Groupings'!$A$4,
IF(AND(I1476&lt;='CBSA Bike Groupings'!$B$5,I1476&gt;'CBSA Bike Groupings'!$B$4),'CBSA Bike Groupings'!$A$5,
IF(I1476&gt;'CBSA Bike Groupings'!$B$5,'CBSA Bike Groupings'!$A$6,"")))))</f>
        <v>2</v>
      </c>
      <c r="L1476" s="48">
        <f>IF(J1476&lt;='CBSA Walk Groupings'!$B$2,'CBSA Walk Groupings'!$A$2,
IF(AND(J1476&lt;='CBSA Walk Groupings'!$B$3,J1476&gt;'CBSA Walk Groupings'!$B$2),'CBSA Walk Groupings'!$A$3,
IF(AND(J1476&lt;='CBSA Walk Groupings'!$B$4,J1476&gt;'CBSA Walk Groupings'!$B$3),'CBSA Walk Groupings'!$A$4,
IF(AND(J1476&lt;='CBSA Walk Groupings'!$B$5,J1476&gt;'CBSA Walk Groupings'!$B$4),'CBSA Walk Groupings'!$A$5,
IF(J1476&gt;'CBSA Walk Groupings'!$B$5,'CBSA Walk Groupings'!$A$6,"")))))</f>
        <v>5</v>
      </c>
      <c r="M1476" s="72">
        <v>1</v>
      </c>
      <c r="N1476" s="72">
        <v>2</v>
      </c>
    </row>
    <row r="1477" spans="1:14" x14ac:dyDescent="0.25">
      <c r="A1477" t="str">
        <f t="shared" si="23"/>
        <v>Region 2 Planning Commission_2013</v>
      </c>
      <c r="B1477" t="s">
        <v>438</v>
      </c>
      <c r="C1477" s="49" t="s">
        <v>133</v>
      </c>
      <c r="D1477">
        <v>2013</v>
      </c>
      <c r="E1477" s="45">
        <v>160151.90052808259</v>
      </c>
      <c r="F1477" s="50">
        <v>64130.128812655792</v>
      </c>
      <c r="G1477" s="46">
        <v>324.03066996318591</v>
      </c>
      <c r="H1477" s="46">
        <v>1269.2172261311894</v>
      </c>
      <c r="I1477" s="47">
        <v>0.50527057400708031</v>
      </c>
      <c r="J1477" s="47">
        <v>1.9791278290411214</v>
      </c>
      <c r="K1477" s="48">
        <f>IF(I1477&lt;='CBSA Bike Groupings'!$B$2,'CBSA Bike Groupings'!$A$2,
IF(AND(I1477&lt;='CBSA Bike Groupings'!$B$3,I1477&gt;'CBSA Bike Groupings'!$B$2),'CBSA Bike Groupings'!$A$3,
IF(AND(I1477&lt;='CBSA Bike Groupings'!$B$4,I1477&gt;'CBSA Bike Groupings'!$B$3),'CBSA Bike Groupings'!$A$4,
IF(AND(I1477&lt;='CBSA Bike Groupings'!$B$5,I1477&gt;'CBSA Bike Groupings'!$B$4),'CBSA Bike Groupings'!$A$5,
IF(I1477&gt;'CBSA Bike Groupings'!$B$5,'CBSA Bike Groupings'!$A$6,"")))))</f>
        <v>3</v>
      </c>
      <c r="L1477" s="48">
        <f>IF(J1477&lt;='CBSA Walk Groupings'!$B$2,'CBSA Walk Groupings'!$A$2,
IF(AND(J1477&lt;='CBSA Walk Groupings'!$B$3,J1477&gt;'CBSA Walk Groupings'!$B$2),'CBSA Walk Groupings'!$A$3,
IF(AND(J1477&lt;='CBSA Walk Groupings'!$B$4,J1477&gt;'CBSA Walk Groupings'!$B$3),'CBSA Walk Groupings'!$A$4,
IF(AND(J1477&lt;='CBSA Walk Groupings'!$B$5,J1477&gt;'CBSA Walk Groupings'!$B$4),'CBSA Walk Groupings'!$A$5,
IF(J1477&gt;'CBSA Walk Groupings'!$B$5,'CBSA Walk Groupings'!$A$6,"")))))</f>
        <v>3</v>
      </c>
      <c r="M1477" s="72">
        <v>0</v>
      </c>
      <c r="N1477" s="72">
        <v>0</v>
      </c>
    </row>
    <row r="1478" spans="1:14" x14ac:dyDescent="0.25">
      <c r="A1478" t="str">
        <f t="shared" si="23"/>
        <v>Region 2 Planning Commission_2014</v>
      </c>
      <c r="B1478" t="s">
        <v>438</v>
      </c>
      <c r="C1478" s="49" t="s">
        <v>133</v>
      </c>
      <c r="D1478">
        <v>2014</v>
      </c>
      <c r="E1478" s="45">
        <v>159953.23391500855</v>
      </c>
      <c r="F1478" s="50">
        <v>64062.399200748026</v>
      </c>
      <c r="G1478" s="46">
        <v>338.0166264470148</v>
      </c>
      <c r="H1478" s="46">
        <v>1292.2105096893126</v>
      </c>
      <c r="I1478" s="47">
        <v>0.52763653978645852</v>
      </c>
      <c r="J1478" s="47">
        <v>2.0171122621243072</v>
      </c>
      <c r="K1478" s="48">
        <f>IF(I1478&lt;='CBSA Bike Groupings'!$B$2,'CBSA Bike Groupings'!$A$2,
IF(AND(I1478&lt;='CBSA Bike Groupings'!$B$3,I1478&gt;'CBSA Bike Groupings'!$B$2),'CBSA Bike Groupings'!$A$3,
IF(AND(I1478&lt;='CBSA Bike Groupings'!$B$4,I1478&gt;'CBSA Bike Groupings'!$B$3),'CBSA Bike Groupings'!$A$4,
IF(AND(I1478&lt;='CBSA Bike Groupings'!$B$5,I1478&gt;'CBSA Bike Groupings'!$B$4),'CBSA Bike Groupings'!$A$5,
IF(I1478&gt;'CBSA Bike Groupings'!$B$5,'CBSA Bike Groupings'!$A$6,"")))))</f>
        <v>3</v>
      </c>
      <c r="L1478" s="48">
        <f>IF(J1478&lt;='CBSA Walk Groupings'!$B$2,'CBSA Walk Groupings'!$A$2,
IF(AND(J1478&lt;='CBSA Walk Groupings'!$B$3,J1478&gt;'CBSA Walk Groupings'!$B$2),'CBSA Walk Groupings'!$A$3,
IF(AND(J1478&lt;='CBSA Walk Groupings'!$B$4,J1478&gt;'CBSA Walk Groupings'!$B$3),'CBSA Walk Groupings'!$A$4,
IF(AND(J1478&lt;='CBSA Walk Groupings'!$B$5,J1478&gt;'CBSA Walk Groupings'!$B$4),'CBSA Walk Groupings'!$A$5,
IF(J1478&gt;'CBSA Walk Groupings'!$B$5,'CBSA Walk Groupings'!$A$6,"")))))</f>
        <v>3</v>
      </c>
      <c r="M1478" s="72">
        <v>1</v>
      </c>
      <c r="N1478" s="72">
        <v>1</v>
      </c>
    </row>
    <row r="1479" spans="1:14" x14ac:dyDescent="0.25">
      <c r="A1479" t="str">
        <f t="shared" si="23"/>
        <v>Region 2 Planning Commission_2015</v>
      </c>
      <c r="B1479" t="s">
        <v>438</v>
      </c>
      <c r="C1479" s="49" t="s">
        <v>133</v>
      </c>
      <c r="D1479">
        <v>2015</v>
      </c>
      <c r="E1479" s="45">
        <v>159784.89234096807</v>
      </c>
      <c r="F1479" s="50">
        <v>64246.38838813961</v>
      </c>
      <c r="G1479" s="46">
        <v>296.02662378591185</v>
      </c>
      <c r="H1479" s="46">
        <v>1504.2889205709509</v>
      </c>
      <c r="I1479" s="47">
        <v>0.46076772751409745</v>
      </c>
      <c r="J1479" s="47">
        <v>2.3414373294929907</v>
      </c>
      <c r="K1479" s="48">
        <f>IF(I1479&lt;='CBSA Bike Groupings'!$B$2,'CBSA Bike Groupings'!$A$2,
IF(AND(I1479&lt;='CBSA Bike Groupings'!$B$3,I1479&gt;'CBSA Bike Groupings'!$B$2),'CBSA Bike Groupings'!$A$3,
IF(AND(I1479&lt;='CBSA Bike Groupings'!$B$4,I1479&gt;'CBSA Bike Groupings'!$B$3),'CBSA Bike Groupings'!$A$4,
IF(AND(I1479&lt;='CBSA Bike Groupings'!$B$5,I1479&gt;'CBSA Bike Groupings'!$B$4),'CBSA Bike Groupings'!$A$5,
IF(I1479&gt;'CBSA Bike Groupings'!$B$5,'CBSA Bike Groupings'!$A$6,"")))))</f>
        <v>3</v>
      </c>
      <c r="L1479" s="48">
        <f>IF(J1479&lt;='CBSA Walk Groupings'!$B$2,'CBSA Walk Groupings'!$A$2,
IF(AND(J1479&lt;='CBSA Walk Groupings'!$B$3,J1479&gt;'CBSA Walk Groupings'!$B$2),'CBSA Walk Groupings'!$A$3,
IF(AND(J1479&lt;='CBSA Walk Groupings'!$B$4,J1479&gt;'CBSA Walk Groupings'!$B$3),'CBSA Walk Groupings'!$A$4,
IF(AND(J1479&lt;='CBSA Walk Groupings'!$B$5,J1479&gt;'CBSA Walk Groupings'!$B$4),'CBSA Walk Groupings'!$A$5,
IF(J1479&gt;'CBSA Walk Groupings'!$B$5,'CBSA Walk Groupings'!$A$6,"")))))</f>
        <v>4</v>
      </c>
      <c r="M1479" s="72">
        <v>0</v>
      </c>
      <c r="N1479" s="72">
        <v>2</v>
      </c>
    </row>
    <row r="1480" spans="1:14" x14ac:dyDescent="0.25">
      <c r="A1480" t="str">
        <f t="shared" si="23"/>
        <v>Region 2 Planning Commission_2016</v>
      </c>
      <c r="B1480" t="s">
        <v>438</v>
      </c>
      <c r="C1480" s="49" t="s">
        <v>133</v>
      </c>
      <c r="D1480">
        <v>2016</v>
      </c>
      <c r="E1480" s="45">
        <v>159509.1374321561</v>
      </c>
      <c r="F1480" s="50">
        <v>65009.944767676141</v>
      </c>
      <c r="G1480" s="46">
        <v>274.01347935446938</v>
      </c>
      <c r="H1480" s="46">
        <v>1474.264561846737</v>
      </c>
      <c r="I1480" s="47">
        <v>0.42149471182247911</v>
      </c>
      <c r="J1480" s="47">
        <v>2.2677523679111968</v>
      </c>
      <c r="K1480" s="48">
        <f>IF(I1480&lt;='CBSA Bike Groupings'!$B$2,'CBSA Bike Groupings'!$A$2,
IF(AND(I1480&lt;='CBSA Bike Groupings'!$B$3,I1480&gt;'CBSA Bike Groupings'!$B$2),'CBSA Bike Groupings'!$A$3,
IF(AND(I1480&lt;='CBSA Bike Groupings'!$B$4,I1480&gt;'CBSA Bike Groupings'!$B$3),'CBSA Bike Groupings'!$A$4,
IF(AND(I1480&lt;='CBSA Bike Groupings'!$B$5,I1480&gt;'CBSA Bike Groupings'!$B$4),'CBSA Bike Groupings'!$A$5,
IF(I1480&gt;'CBSA Bike Groupings'!$B$5,'CBSA Bike Groupings'!$A$6,"")))))</f>
        <v>3</v>
      </c>
      <c r="L1480" s="48">
        <f>IF(J1480&lt;='CBSA Walk Groupings'!$B$2,'CBSA Walk Groupings'!$A$2,
IF(AND(J1480&lt;='CBSA Walk Groupings'!$B$3,J1480&gt;'CBSA Walk Groupings'!$B$2),'CBSA Walk Groupings'!$A$3,
IF(AND(J1480&lt;='CBSA Walk Groupings'!$B$4,J1480&gt;'CBSA Walk Groupings'!$B$3),'CBSA Walk Groupings'!$A$4,
IF(AND(J1480&lt;='CBSA Walk Groupings'!$B$5,J1480&gt;'CBSA Walk Groupings'!$B$4),'CBSA Walk Groupings'!$A$5,
IF(J1480&gt;'CBSA Walk Groupings'!$B$5,'CBSA Walk Groupings'!$A$6,"")))))</f>
        <v>3</v>
      </c>
      <c r="M1480" s="72">
        <v>3</v>
      </c>
      <c r="N1480" s="72">
        <v>0</v>
      </c>
    </row>
    <row r="1481" spans="1:14" x14ac:dyDescent="0.25">
      <c r="A1481" t="str">
        <f t="shared" si="23"/>
        <v>Region 2 Planning Commission_2017</v>
      </c>
      <c r="B1481" t="s">
        <v>438</v>
      </c>
      <c r="C1481" s="49" t="s">
        <v>133</v>
      </c>
      <c r="D1481">
        <v>2017</v>
      </c>
      <c r="E1481" s="45">
        <v>159012</v>
      </c>
      <c r="F1481" s="50">
        <v>66619</v>
      </c>
      <c r="G1481" s="46">
        <v>175</v>
      </c>
      <c r="H1481" s="46">
        <v>1420</v>
      </c>
      <c r="I1481" s="47">
        <f>(G1481/$F1481)*100</f>
        <v>0.26268782179258171</v>
      </c>
      <c r="J1481" s="47">
        <f>(H1481/$F1481)*100</f>
        <v>2.1315240396883772</v>
      </c>
      <c r="K1481" s="48">
        <f>IF(I1481&lt;='CBSA Bike Groupings'!$B$2,'CBSA Bike Groupings'!$A$2,
IF(AND(I1481&lt;='CBSA Bike Groupings'!$B$3,I1481&gt;'CBSA Bike Groupings'!$B$2),'CBSA Bike Groupings'!$A$3,
IF(AND(I1481&lt;='CBSA Bike Groupings'!$B$4,I1481&gt;'CBSA Bike Groupings'!$B$3),'CBSA Bike Groupings'!$A$4,
IF(AND(I1481&lt;='CBSA Bike Groupings'!$B$5,I1481&gt;'CBSA Bike Groupings'!$B$4),'CBSA Bike Groupings'!$A$5,
IF(I1481&gt;'CBSA Bike Groupings'!$B$5,'CBSA Bike Groupings'!$A$6,"")))))</f>
        <v>2</v>
      </c>
      <c r="L1481" s="48">
        <f>IF(J1481&lt;='CBSA Walk Groupings'!$B$2,'CBSA Walk Groupings'!$A$2,
IF(AND(J1481&lt;='CBSA Walk Groupings'!$B$3,J1481&gt;'CBSA Walk Groupings'!$B$2),'CBSA Walk Groupings'!$A$3,
IF(AND(J1481&lt;='CBSA Walk Groupings'!$B$4,J1481&gt;'CBSA Walk Groupings'!$B$3),'CBSA Walk Groupings'!$A$4,
IF(AND(J1481&lt;='CBSA Walk Groupings'!$B$5,J1481&gt;'CBSA Walk Groupings'!$B$4),'CBSA Walk Groupings'!$A$5,
IF(J1481&gt;'CBSA Walk Groupings'!$B$5,'CBSA Walk Groupings'!$A$6,"")))))</f>
        <v>3</v>
      </c>
      <c r="M1481" s="72">
        <v>1</v>
      </c>
      <c r="N1481" s="72">
        <v>2</v>
      </c>
    </row>
    <row r="1482" spans="1:14" x14ac:dyDescent="0.25">
      <c r="A1482" t="str">
        <f t="shared" si="23"/>
        <v>Regional Intergovernmental Council_2013</v>
      </c>
      <c r="B1482" t="s">
        <v>439</v>
      </c>
      <c r="C1482" s="49" t="s">
        <v>138</v>
      </c>
      <c r="D1482">
        <v>2013</v>
      </c>
      <c r="E1482" s="45">
        <v>248347.88335632859</v>
      </c>
      <c r="F1482" s="50">
        <v>109236.99799814115</v>
      </c>
      <c r="G1482" s="46">
        <v>138.99996122554123</v>
      </c>
      <c r="H1482" s="46">
        <v>2372.103494705329</v>
      </c>
      <c r="I1482" s="47">
        <v>0.12724622954935705</v>
      </c>
      <c r="J1482" s="47">
        <v>2.1715202158390459</v>
      </c>
      <c r="K1482" s="48">
        <f>IF(I1482&lt;='CBSA Bike Groupings'!$B$2,'CBSA Bike Groupings'!$A$2,
IF(AND(I1482&lt;='CBSA Bike Groupings'!$B$3,I1482&gt;'CBSA Bike Groupings'!$B$2),'CBSA Bike Groupings'!$A$3,
IF(AND(I1482&lt;='CBSA Bike Groupings'!$B$4,I1482&gt;'CBSA Bike Groupings'!$B$3),'CBSA Bike Groupings'!$A$4,
IF(AND(I1482&lt;='CBSA Bike Groupings'!$B$5,I1482&gt;'CBSA Bike Groupings'!$B$4),'CBSA Bike Groupings'!$A$5,
IF(I1482&gt;'CBSA Bike Groupings'!$B$5,'CBSA Bike Groupings'!$A$6,"")))))</f>
        <v>1</v>
      </c>
      <c r="L1482" s="48">
        <f>IF(J1482&lt;='CBSA Walk Groupings'!$B$2,'CBSA Walk Groupings'!$A$2,
IF(AND(J1482&lt;='CBSA Walk Groupings'!$B$3,J1482&gt;'CBSA Walk Groupings'!$B$2),'CBSA Walk Groupings'!$A$3,
IF(AND(J1482&lt;='CBSA Walk Groupings'!$B$4,J1482&gt;'CBSA Walk Groupings'!$B$3),'CBSA Walk Groupings'!$A$4,
IF(AND(J1482&lt;='CBSA Walk Groupings'!$B$5,J1482&gt;'CBSA Walk Groupings'!$B$4),'CBSA Walk Groupings'!$A$5,
IF(J1482&gt;'CBSA Walk Groupings'!$B$5,'CBSA Walk Groupings'!$A$6,"")))))</f>
        <v>3</v>
      </c>
      <c r="M1482" s="72">
        <v>0</v>
      </c>
      <c r="N1482" s="72">
        <v>6</v>
      </c>
    </row>
    <row r="1483" spans="1:14" x14ac:dyDescent="0.25">
      <c r="A1483" t="str">
        <f t="shared" si="23"/>
        <v>Regional Intergovernmental Council_2014</v>
      </c>
      <c r="B1483" t="s">
        <v>439</v>
      </c>
      <c r="C1483" s="49" t="s">
        <v>138</v>
      </c>
      <c r="D1483">
        <v>2014</v>
      </c>
      <c r="E1483" s="45">
        <v>248124.4046633211</v>
      </c>
      <c r="F1483" s="50">
        <v>108528.89991374816</v>
      </c>
      <c r="G1483" s="46">
        <v>272.99924593406911</v>
      </c>
      <c r="H1483" s="46">
        <v>2565.1080293011819</v>
      </c>
      <c r="I1483" s="47">
        <v>0.25154520699189936</v>
      </c>
      <c r="J1483" s="47">
        <v>2.3635253202969588</v>
      </c>
      <c r="K1483" s="48">
        <f>IF(I1483&lt;='CBSA Bike Groupings'!$B$2,'CBSA Bike Groupings'!$A$2,
IF(AND(I1483&lt;='CBSA Bike Groupings'!$B$3,I1483&gt;'CBSA Bike Groupings'!$B$2),'CBSA Bike Groupings'!$A$3,
IF(AND(I1483&lt;='CBSA Bike Groupings'!$B$4,I1483&gt;'CBSA Bike Groupings'!$B$3),'CBSA Bike Groupings'!$A$4,
IF(AND(I1483&lt;='CBSA Bike Groupings'!$B$5,I1483&gt;'CBSA Bike Groupings'!$B$4),'CBSA Bike Groupings'!$A$5,
IF(I1483&gt;'CBSA Bike Groupings'!$B$5,'CBSA Bike Groupings'!$A$6,"")))))</f>
        <v>2</v>
      </c>
      <c r="L1483" s="48">
        <f>IF(J1483&lt;='CBSA Walk Groupings'!$B$2,'CBSA Walk Groupings'!$A$2,
IF(AND(J1483&lt;='CBSA Walk Groupings'!$B$3,J1483&gt;'CBSA Walk Groupings'!$B$2),'CBSA Walk Groupings'!$A$3,
IF(AND(J1483&lt;='CBSA Walk Groupings'!$B$4,J1483&gt;'CBSA Walk Groupings'!$B$3),'CBSA Walk Groupings'!$A$4,
IF(AND(J1483&lt;='CBSA Walk Groupings'!$B$5,J1483&gt;'CBSA Walk Groupings'!$B$4),'CBSA Walk Groupings'!$A$5,
IF(J1483&gt;'CBSA Walk Groupings'!$B$5,'CBSA Walk Groupings'!$A$6,"")))))</f>
        <v>4</v>
      </c>
      <c r="M1483" s="72">
        <v>0</v>
      </c>
      <c r="N1483" s="72">
        <v>2</v>
      </c>
    </row>
    <row r="1484" spans="1:14" x14ac:dyDescent="0.25">
      <c r="A1484" t="str">
        <f t="shared" si="23"/>
        <v>Regional Intergovernmental Council_2015</v>
      </c>
      <c r="B1484" t="s">
        <v>439</v>
      </c>
      <c r="C1484" s="49" t="s">
        <v>138</v>
      </c>
      <c r="D1484">
        <v>2015</v>
      </c>
      <c r="E1484" s="45">
        <v>247380.29994348905</v>
      </c>
      <c r="F1484" s="50">
        <v>107745.09279554401</v>
      </c>
      <c r="G1484" s="46">
        <v>246.99913085753965</v>
      </c>
      <c r="H1484" s="46">
        <v>2631.0894255460003</v>
      </c>
      <c r="I1484" s="47">
        <v>0.22924397246215444</v>
      </c>
      <c r="J1484" s="47">
        <v>2.4419575474668984</v>
      </c>
      <c r="K1484" s="48">
        <f>IF(I1484&lt;='CBSA Bike Groupings'!$B$2,'CBSA Bike Groupings'!$A$2,
IF(AND(I1484&lt;='CBSA Bike Groupings'!$B$3,I1484&gt;'CBSA Bike Groupings'!$B$2),'CBSA Bike Groupings'!$A$3,
IF(AND(I1484&lt;='CBSA Bike Groupings'!$B$4,I1484&gt;'CBSA Bike Groupings'!$B$3),'CBSA Bike Groupings'!$A$4,
IF(AND(I1484&lt;='CBSA Bike Groupings'!$B$5,I1484&gt;'CBSA Bike Groupings'!$B$4),'CBSA Bike Groupings'!$A$5,
IF(I1484&gt;'CBSA Bike Groupings'!$B$5,'CBSA Bike Groupings'!$A$6,"")))))</f>
        <v>1</v>
      </c>
      <c r="L1484" s="48">
        <f>IF(J1484&lt;='CBSA Walk Groupings'!$B$2,'CBSA Walk Groupings'!$A$2,
IF(AND(J1484&lt;='CBSA Walk Groupings'!$B$3,J1484&gt;'CBSA Walk Groupings'!$B$2),'CBSA Walk Groupings'!$A$3,
IF(AND(J1484&lt;='CBSA Walk Groupings'!$B$4,J1484&gt;'CBSA Walk Groupings'!$B$3),'CBSA Walk Groupings'!$A$4,
IF(AND(J1484&lt;='CBSA Walk Groupings'!$B$5,J1484&gt;'CBSA Walk Groupings'!$B$4),'CBSA Walk Groupings'!$A$5,
IF(J1484&gt;'CBSA Walk Groupings'!$B$5,'CBSA Walk Groupings'!$A$6,"")))))</f>
        <v>4</v>
      </c>
      <c r="M1484" s="72">
        <v>1</v>
      </c>
      <c r="N1484" s="72">
        <v>4</v>
      </c>
    </row>
    <row r="1485" spans="1:14" x14ac:dyDescent="0.25">
      <c r="A1485" t="str">
        <f t="shared" si="23"/>
        <v>Regional Intergovernmental Council_2016</v>
      </c>
      <c r="B1485" t="s">
        <v>439</v>
      </c>
      <c r="C1485" s="49" t="s">
        <v>138</v>
      </c>
      <c r="D1485">
        <v>2016</v>
      </c>
      <c r="E1485" s="45">
        <v>246382.17472405746</v>
      </c>
      <c r="F1485" s="50">
        <v>106860.20123300936</v>
      </c>
      <c r="G1485" s="46">
        <v>256.99911211349649</v>
      </c>
      <c r="H1485" s="46">
        <v>2769.0962445398391</v>
      </c>
      <c r="I1485" s="47">
        <v>0.24050030708168729</v>
      </c>
      <c r="J1485" s="47">
        <v>2.5913260620778797</v>
      </c>
      <c r="K1485" s="48">
        <f>IF(I1485&lt;='CBSA Bike Groupings'!$B$2,'CBSA Bike Groupings'!$A$2,
IF(AND(I1485&lt;='CBSA Bike Groupings'!$B$3,I1485&gt;'CBSA Bike Groupings'!$B$2),'CBSA Bike Groupings'!$A$3,
IF(AND(I1485&lt;='CBSA Bike Groupings'!$B$4,I1485&gt;'CBSA Bike Groupings'!$B$3),'CBSA Bike Groupings'!$A$4,
IF(AND(I1485&lt;='CBSA Bike Groupings'!$B$5,I1485&gt;'CBSA Bike Groupings'!$B$4),'CBSA Bike Groupings'!$A$5,
IF(I1485&gt;'CBSA Bike Groupings'!$B$5,'CBSA Bike Groupings'!$A$6,"")))))</f>
        <v>2</v>
      </c>
      <c r="L1485" s="48">
        <f>IF(J1485&lt;='CBSA Walk Groupings'!$B$2,'CBSA Walk Groupings'!$A$2,
IF(AND(J1485&lt;='CBSA Walk Groupings'!$B$3,J1485&gt;'CBSA Walk Groupings'!$B$2),'CBSA Walk Groupings'!$A$3,
IF(AND(J1485&lt;='CBSA Walk Groupings'!$B$4,J1485&gt;'CBSA Walk Groupings'!$B$3),'CBSA Walk Groupings'!$A$4,
IF(AND(J1485&lt;='CBSA Walk Groupings'!$B$5,J1485&gt;'CBSA Walk Groupings'!$B$4),'CBSA Walk Groupings'!$A$5,
IF(J1485&gt;'CBSA Walk Groupings'!$B$5,'CBSA Walk Groupings'!$A$6,"")))))</f>
        <v>4</v>
      </c>
      <c r="M1485" s="72">
        <v>1</v>
      </c>
      <c r="N1485" s="72">
        <v>4</v>
      </c>
    </row>
    <row r="1486" spans="1:14" x14ac:dyDescent="0.25">
      <c r="A1486" t="str">
        <f t="shared" si="23"/>
        <v>Regional Intergovernmental Council_2017</v>
      </c>
      <c r="B1486" t="s">
        <v>439</v>
      </c>
      <c r="C1486" s="49" t="s">
        <v>138</v>
      </c>
      <c r="D1486">
        <v>2017</v>
      </c>
      <c r="E1486" s="45">
        <v>244473</v>
      </c>
      <c r="F1486" s="50">
        <v>105986</v>
      </c>
      <c r="G1486" s="46">
        <v>194</v>
      </c>
      <c r="H1486" s="46">
        <v>2811</v>
      </c>
      <c r="I1486" s="47">
        <f>(G1486/$F1486)*100</f>
        <v>0.18304304342082917</v>
      </c>
      <c r="J1486" s="47">
        <f>(H1486/$F1486)*100</f>
        <v>2.6522370879172721</v>
      </c>
      <c r="K1486" s="48">
        <f>IF(I1486&lt;='CBSA Bike Groupings'!$B$2,'CBSA Bike Groupings'!$A$2,
IF(AND(I1486&lt;='CBSA Bike Groupings'!$B$3,I1486&gt;'CBSA Bike Groupings'!$B$2),'CBSA Bike Groupings'!$A$3,
IF(AND(I1486&lt;='CBSA Bike Groupings'!$B$4,I1486&gt;'CBSA Bike Groupings'!$B$3),'CBSA Bike Groupings'!$A$4,
IF(AND(I1486&lt;='CBSA Bike Groupings'!$B$5,I1486&gt;'CBSA Bike Groupings'!$B$4),'CBSA Bike Groupings'!$A$5,
IF(I1486&gt;'CBSA Bike Groupings'!$B$5,'CBSA Bike Groupings'!$A$6,"")))))</f>
        <v>1</v>
      </c>
      <c r="L1486" s="48">
        <f>IF(J1486&lt;='CBSA Walk Groupings'!$B$2,'CBSA Walk Groupings'!$A$2,
IF(AND(J1486&lt;='CBSA Walk Groupings'!$B$3,J1486&gt;'CBSA Walk Groupings'!$B$2),'CBSA Walk Groupings'!$A$3,
IF(AND(J1486&lt;='CBSA Walk Groupings'!$B$4,J1486&gt;'CBSA Walk Groupings'!$B$3),'CBSA Walk Groupings'!$A$4,
IF(AND(J1486&lt;='CBSA Walk Groupings'!$B$5,J1486&gt;'CBSA Walk Groupings'!$B$4),'CBSA Walk Groupings'!$A$5,
IF(J1486&gt;'CBSA Walk Groupings'!$B$5,'CBSA Walk Groupings'!$A$6,"")))))</f>
        <v>4</v>
      </c>
      <c r="M1486" s="72">
        <v>1</v>
      </c>
      <c r="N1486" s="72">
        <v>9</v>
      </c>
    </row>
    <row r="1487" spans="1:14" x14ac:dyDescent="0.25">
      <c r="A1487" t="str">
        <f t="shared" si="23"/>
        <v>Regional Planning Commission_2013</v>
      </c>
      <c r="B1487" t="s">
        <v>440</v>
      </c>
      <c r="C1487" s="49" t="s">
        <v>104</v>
      </c>
      <c r="D1487">
        <v>2013</v>
      </c>
      <c r="E1487" s="45">
        <v>1036434.4803112475</v>
      </c>
      <c r="F1487" s="50">
        <v>470349.34445490269</v>
      </c>
      <c r="G1487" s="46">
        <v>5152.3923422623457</v>
      </c>
      <c r="H1487" s="46">
        <v>12902.183667552605</v>
      </c>
      <c r="I1487" s="47">
        <v>1.0954394649435639</v>
      </c>
      <c r="J1487" s="47">
        <v>2.7431065482838517</v>
      </c>
      <c r="K1487" s="48">
        <f>IF(I1487&lt;='CBSA Bike Groupings'!$B$2,'CBSA Bike Groupings'!$A$2,
IF(AND(I1487&lt;='CBSA Bike Groupings'!$B$3,I1487&gt;'CBSA Bike Groupings'!$B$2),'CBSA Bike Groupings'!$A$3,
IF(AND(I1487&lt;='CBSA Bike Groupings'!$B$4,I1487&gt;'CBSA Bike Groupings'!$B$3),'CBSA Bike Groupings'!$A$4,
IF(AND(I1487&lt;='CBSA Bike Groupings'!$B$5,I1487&gt;'CBSA Bike Groupings'!$B$4),'CBSA Bike Groupings'!$A$5,
IF(I1487&gt;'CBSA Bike Groupings'!$B$5,'CBSA Bike Groupings'!$A$6,"")))))</f>
        <v>5</v>
      </c>
      <c r="L1487" s="48">
        <f>IF(J1487&lt;='CBSA Walk Groupings'!$B$2,'CBSA Walk Groupings'!$A$2,
IF(AND(J1487&lt;='CBSA Walk Groupings'!$B$3,J1487&gt;'CBSA Walk Groupings'!$B$2),'CBSA Walk Groupings'!$A$3,
IF(AND(J1487&lt;='CBSA Walk Groupings'!$B$4,J1487&gt;'CBSA Walk Groupings'!$B$3),'CBSA Walk Groupings'!$A$4,
IF(AND(J1487&lt;='CBSA Walk Groupings'!$B$5,J1487&gt;'CBSA Walk Groupings'!$B$4),'CBSA Walk Groupings'!$A$5,
IF(J1487&gt;'CBSA Walk Groupings'!$B$5,'CBSA Walk Groupings'!$A$6,"")))))</f>
        <v>4</v>
      </c>
      <c r="M1487" s="72">
        <v>7</v>
      </c>
      <c r="N1487" s="72">
        <v>24</v>
      </c>
    </row>
    <row r="1488" spans="1:14" x14ac:dyDescent="0.25">
      <c r="A1488" t="str">
        <f t="shared" si="23"/>
        <v>Regional Planning Commission_2014</v>
      </c>
      <c r="B1488" t="s">
        <v>440</v>
      </c>
      <c r="C1488" s="49" t="s">
        <v>104</v>
      </c>
      <c r="D1488">
        <v>2014</v>
      </c>
      <c r="E1488" s="45">
        <v>1053119.0595487745</v>
      </c>
      <c r="F1488" s="50">
        <v>478324.34690424416</v>
      </c>
      <c r="G1488" s="46">
        <v>5793.0992596872702</v>
      </c>
      <c r="H1488" s="46">
        <v>13019.633256546475</v>
      </c>
      <c r="I1488" s="47">
        <v>1.2111236438581272</v>
      </c>
      <c r="J1488" s="47">
        <v>2.7219256851152669</v>
      </c>
      <c r="K1488" s="48">
        <f>IF(I1488&lt;='CBSA Bike Groupings'!$B$2,'CBSA Bike Groupings'!$A$2,
IF(AND(I1488&lt;='CBSA Bike Groupings'!$B$3,I1488&gt;'CBSA Bike Groupings'!$B$2),'CBSA Bike Groupings'!$A$3,
IF(AND(I1488&lt;='CBSA Bike Groupings'!$B$4,I1488&gt;'CBSA Bike Groupings'!$B$3),'CBSA Bike Groupings'!$A$4,
IF(AND(I1488&lt;='CBSA Bike Groupings'!$B$5,I1488&gt;'CBSA Bike Groupings'!$B$4),'CBSA Bike Groupings'!$A$5,
IF(I1488&gt;'CBSA Bike Groupings'!$B$5,'CBSA Bike Groupings'!$A$6,"")))))</f>
        <v>5</v>
      </c>
      <c r="L1488" s="48">
        <f>IF(J1488&lt;='CBSA Walk Groupings'!$B$2,'CBSA Walk Groupings'!$A$2,
IF(AND(J1488&lt;='CBSA Walk Groupings'!$B$3,J1488&gt;'CBSA Walk Groupings'!$B$2),'CBSA Walk Groupings'!$A$3,
IF(AND(J1488&lt;='CBSA Walk Groupings'!$B$4,J1488&gt;'CBSA Walk Groupings'!$B$3),'CBSA Walk Groupings'!$A$4,
IF(AND(J1488&lt;='CBSA Walk Groupings'!$B$5,J1488&gt;'CBSA Walk Groupings'!$B$4),'CBSA Walk Groupings'!$A$5,
IF(J1488&gt;'CBSA Walk Groupings'!$B$5,'CBSA Walk Groupings'!$A$6,"")))))</f>
        <v>4</v>
      </c>
      <c r="M1488" s="72">
        <v>3</v>
      </c>
      <c r="N1488" s="72">
        <v>29</v>
      </c>
    </row>
    <row r="1489" spans="1:14" x14ac:dyDescent="0.25">
      <c r="A1489" t="str">
        <f t="shared" si="23"/>
        <v>Regional Planning Commission_2015</v>
      </c>
      <c r="B1489" t="s">
        <v>440</v>
      </c>
      <c r="C1489" s="49" t="s">
        <v>104</v>
      </c>
      <c r="D1489">
        <v>2015</v>
      </c>
      <c r="E1489" s="45">
        <v>1067511.0646667925</v>
      </c>
      <c r="F1489" s="50">
        <v>488878.08895299764</v>
      </c>
      <c r="G1489" s="46">
        <v>6450.2301011364389</v>
      </c>
      <c r="H1489" s="46">
        <v>13037.038174183062</v>
      </c>
      <c r="I1489" s="47">
        <v>1.3193943944083339</v>
      </c>
      <c r="J1489" s="47">
        <v>2.6667258093124495</v>
      </c>
      <c r="K1489" s="48">
        <f>IF(I1489&lt;='CBSA Bike Groupings'!$B$2,'CBSA Bike Groupings'!$A$2,
IF(AND(I1489&lt;='CBSA Bike Groupings'!$B$3,I1489&gt;'CBSA Bike Groupings'!$B$2),'CBSA Bike Groupings'!$A$3,
IF(AND(I1489&lt;='CBSA Bike Groupings'!$B$4,I1489&gt;'CBSA Bike Groupings'!$B$3),'CBSA Bike Groupings'!$A$4,
IF(AND(I1489&lt;='CBSA Bike Groupings'!$B$5,I1489&gt;'CBSA Bike Groupings'!$B$4),'CBSA Bike Groupings'!$A$5,
IF(I1489&gt;'CBSA Bike Groupings'!$B$5,'CBSA Bike Groupings'!$A$6,"")))))</f>
        <v>5</v>
      </c>
      <c r="L1489" s="48">
        <f>IF(J1489&lt;='CBSA Walk Groupings'!$B$2,'CBSA Walk Groupings'!$A$2,
IF(AND(J1489&lt;='CBSA Walk Groupings'!$B$3,J1489&gt;'CBSA Walk Groupings'!$B$2),'CBSA Walk Groupings'!$A$3,
IF(AND(J1489&lt;='CBSA Walk Groupings'!$B$4,J1489&gt;'CBSA Walk Groupings'!$B$3),'CBSA Walk Groupings'!$A$4,
IF(AND(J1489&lt;='CBSA Walk Groupings'!$B$5,J1489&gt;'CBSA Walk Groupings'!$B$4),'CBSA Walk Groupings'!$A$5,
IF(J1489&gt;'CBSA Walk Groupings'!$B$5,'CBSA Walk Groupings'!$A$6,"")))))</f>
        <v>4</v>
      </c>
      <c r="M1489" s="72">
        <v>9</v>
      </c>
      <c r="N1489" s="72">
        <v>19</v>
      </c>
    </row>
    <row r="1490" spans="1:14" x14ac:dyDescent="0.25">
      <c r="A1490" t="str">
        <f t="shared" si="23"/>
        <v>Regional Planning Commission_2016</v>
      </c>
      <c r="B1490" t="s">
        <v>440</v>
      </c>
      <c r="C1490" s="49" t="s">
        <v>104</v>
      </c>
      <c r="D1490">
        <v>2016</v>
      </c>
      <c r="E1490" s="45">
        <v>1078452.6788209572</v>
      </c>
      <c r="F1490" s="50">
        <v>494542.98338666564</v>
      </c>
      <c r="G1490" s="46">
        <v>6466.7116884960797</v>
      </c>
      <c r="H1490" s="46">
        <v>12664.841291690089</v>
      </c>
      <c r="I1490" s="47">
        <v>1.3076136768156281</v>
      </c>
      <c r="J1490" s="47">
        <v>2.5609182047150587</v>
      </c>
      <c r="K1490" s="48">
        <f>IF(I1490&lt;='CBSA Bike Groupings'!$B$2,'CBSA Bike Groupings'!$A$2,
IF(AND(I1490&lt;='CBSA Bike Groupings'!$B$3,I1490&gt;'CBSA Bike Groupings'!$B$2),'CBSA Bike Groupings'!$A$3,
IF(AND(I1490&lt;='CBSA Bike Groupings'!$B$4,I1490&gt;'CBSA Bike Groupings'!$B$3),'CBSA Bike Groupings'!$A$4,
IF(AND(I1490&lt;='CBSA Bike Groupings'!$B$5,I1490&gt;'CBSA Bike Groupings'!$B$4),'CBSA Bike Groupings'!$A$5,
IF(I1490&gt;'CBSA Bike Groupings'!$B$5,'CBSA Bike Groupings'!$A$6,"")))))</f>
        <v>5</v>
      </c>
      <c r="L1490" s="48">
        <f>IF(J1490&lt;='CBSA Walk Groupings'!$B$2,'CBSA Walk Groupings'!$A$2,
IF(AND(J1490&lt;='CBSA Walk Groupings'!$B$3,J1490&gt;'CBSA Walk Groupings'!$B$2),'CBSA Walk Groupings'!$A$3,
IF(AND(J1490&lt;='CBSA Walk Groupings'!$B$4,J1490&gt;'CBSA Walk Groupings'!$B$3),'CBSA Walk Groupings'!$A$4,
IF(AND(J1490&lt;='CBSA Walk Groupings'!$B$5,J1490&gt;'CBSA Walk Groupings'!$B$4),'CBSA Walk Groupings'!$A$5,
IF(J1490&gt;'CBSA Walk Groupings'!$B$5,'CBSA Walk Groupings'!$A$6,"")))))</f>
        <v>4</v>
      </c>
      <c r="M1490" s="72">
        <v>7</v>
      </c>
      <c r="N1490" s="72">
        <v>24</v>
      </c>
    </row>
    <row r="1491" spans="1:14" x14ac:dyDescent="0.25">
      <c r="A1491" t="str">
        <f t="shared" si="23"/>
        <v>Regional Planning Commission_2017</v>
      </c>
      <c r="B1491" t="s">
        <v>440</v>
      </c>
      <c r="C1491" s="49" t="s">
        <v>104</v>
      </c>
      <c r="D1491">
        <v>2017</v>
      </c>
      <c r="E1491" s="45">
        <v>1087828</v>
      </c>
      <c r="F1491" s="50">
        <v>501605</v>
      </c>
      <c r="G1491" s="46">
        <v>6678</v>
      </c>
      <c r="H1491" s="46">
        <v>13045</v>
      </c>
      <c r="I1491" s="47">
        <f>(G1491/$F1491)*100</f>
        <v>1.3313264421207922</v>
      </c>
      <c r="J1491" s="47">
        <f>(H1491/$F1491)*100</f>
        <v>2.6006519073773187</v>
      </c>
      <c r="K1491" s="48">
        <f>IF(I1491&lt;='CBSA Bike Groupings'!$B$2,'CBSA Bike Groupings'!$A$2,
IF(AND(I1491&lt;='CBSA Bike Groupings'!$B$3,I1491&gt;'CBSA Bike Groupings'!$B$2),'CBSA Bike Groupings'!$A$3,
IF(AND(I1491&lt;='CBSA Bike Groupings'!$B$4,I1491&gt;'CBSA Bike Groupings'!$B$3),'CBSA Bike Groupings'!$A$4,
IF(AND(I1491&lt;='CBSA Bike Groupings'!$B$5,I1491&gt;'CBSA Bike Groupings'!$B$4),'CBSA Bike Groupings'!$A$5,
IF(I1491&gt;'CBSA Bike Groupings'!$B$5,'CBSA Bike Groupings'!$A$6,"")))))</f>
        <v>5</v>
      </c>
      <c r="L1491" s="48">
        <f>IF(J1491&lt;='CBSA Walk Groupings'!$B$2,'CBSA Walk Groupings'!$A$2,
IF(AND(J1491&lt;='CBSA Walk Groupings'!$B$3,J1491&gt;'CBSA Walk Groupings'!$B$2),'CBSA Walk Groupings'!$A$3,
IF(AND(J1491&lt;='CBSA Walk Groupings'!$B$4,J1491&gt;'CBSA Walk Groupings'!$B$3),'CBSA Walk Groupings'!$A$4,
IF(AND(J1491&lt;='CBSA Walk Groupings'!$B$5,J1491&gt;'CBSA Walk Groupings'!$B$4),'CBSA Walk Groupings'!$A$5,
IF(J1491&gt;'CBSA Walk Groupings'!$B$5,'CBSA Walk Groupings'!$A$6,"")))))</f>
        <v>4</v>
      </c>
      <c r="M1491" s="72">
        <v>7</v>
      </c>
      <c r="N1491" s="72">
        <v>26</v>
      </c>
    </row>
    <row r="1492" spans="1:14" x14ac:dyDescent="0.25">
      <c r="A1492" t="str">
        <f t="shared" si="23"/>
        <v>Regional Transportation Commission of Southern Nevada_2013</v>
      </c>
      <c r="B1492" t="s">
        <v>441</v>
      </c>
      <c r="C1492" s="49" t="s">
        <v>182</v>
      </c>
      <c r="D1492">
        <v>2013</v>
      </c>
      <c r="E1492" s="45">
        <v>1980385.7648376555</v>
      </c>
      <c r="F1492" s="50">
        <v>885937.86211785942</v>
      </c>
      <c r="G1492" s="46">
        <v>3485.9273747518901</v>
      </c>
      <c r="H1492" s="46">
        <v>15662.538297608342</v>
      </c>
      <c r="I1492" s="47">
        <v>0.39347312309451166</v>
      </c>
      <c r="J1492" s="47">
        <v>1.7679048347890451</v>
      </c>
      <c r="K1492" s="48">
        <f>IF(I1492&lt;='CBSA Bike Groupings'!$B$2,'CBSA Bike Groupings'!$A$2,
IF(AND(I1492&lt;='CBSA Bike Groupings'!$B$3,I1492&gt;'CBSA Bike Groupings'!$B$2),'CBSA Bike Groupings'!$A$3,
IF(AND(I1492&lt;='CBSA Bike Groupings'!$B$4,I1492&gt;'CBSA Bike Groupings'!$B$3),'CBSA Bike Groupings'!$A$4,
IF(AND(I1492&lt;='CBSA Bike Groupings'!$B$5,I1492&gt;'CBSA Bike Groupings'!$B$4),'CBSA Bike Groupings'!$A$5,
IF(I1492&gt;'CBSA Bike Groupings'!$B$5,'CBSA Bike Groupings'!$A$6,"")))))</f>
        <v>3</v>
      </c>
      <c r="L1492" s="48">
        <f>IF(J1492&lt;='CBSA Walk Groupings'!$B$2,'CBSA Walk Groupings'!$A$2,
IF(AND(J1492&lt;='CBSA Walk Groupings'!$B$3,J1492&gt;'CBSA Walk Groupings'!$B$2),'CBSA Walk Groupings'!$A$3,
IF(AND(J1492&lt;='CBSA Walk Groupings'!$B$4,J1492&gt;'CBSA Walk Groupings'!$B$3),'CBSA Walk Groupings'!$A$4,
IF(AND(J1492&lt;='CBSA Walk Groupings'!$B$5,J1492&gt;'CBSA Walk Groupings'!$B$4),'CBSA Walk Groupings'!$A$5,
IF(J1492&gt;'CBSA Walk Groupings'!$B$5,'CBSA Walk Groupings'!$A$6,"")))))</f>
        <v>2</v>
      </c>
      <c r="M1492" s="72">
        <v>5</v>
      </c>
      <c r="N1492" s="72">
        <v>50</v>
      </c>
    </row>
    <row r="1493" spans="1:14" x14ac:dyDescent="0.25">
      <c r="A1493" t="str">
        <f t="shared" si="23"/>
        <v>Regional Transportation Commission of Southern Nevada_2014</v>
      </c>
      <c r="B1493" t="s">
        <v>441</v>
      </c>
      <c r="C1493" s="49" t="s">
        <v>182</v>
      </c>
      <c r="D1493">
        <v>2014</v>
      </c>
      <c r="E1493" s="45">
        <v>2007198.9163595841</v>
      </c>
      <c r="F1493" s="50">
        <v>894588.2210309105</v>
      </c>
      <c r="G1493" s="46">
        <v>3836.9439315103905</v>
      </c>
      <c r="H1493" s="46">
        <v>15511.809851415645</v>
      </c>
      <c r="I1493" s="47">
        <v>0.42890615383787994</v>
      </c>
      <c r="J1493" s="47">
        <v>1.7339608868916316</v>
      </c>
      <c r="K1493" s="48">
        <f>IF(I1493&lt;='CBSA Bike Groupings'!$B$2,'CBSA Bike Groupings'!$A$2,
IF(AND(I1493&lt;='CBSA Bike Groupings'!$B$3,I1493&gt;'CBSA Bike Groupings'!$B$2),'CBSA Bike Groupings'!$A$3,
IF(AND(I1493&lt;='CBSA Bike Groupings'!$B$4,I1493&gt;'CBSA Bike Groupings'!$B$3),'CBSA Bike Groupings'!$A$4,
IF(AND(I1493&lt;='CBSA Bike Groupings'!$B$5,I1493&gt;'CBSA Bike Groupings'!$B$4),'CBSA Bike Groupings'!$A$5,
IF(I1493&gt;'CBSA Bike Groupings'!$B$5,'CBSA Bike Groupings'!$A$6,"")))))</f>
        <v>3</v>
      </c>
      <c r="L1493" s="48">
        <f>IF(J1493&lt;='CBSA Walk Groupings'!$B$2,'CBSA Walk Groupings'!$A$2,
IF(AND(J1493&lt;='CBSA Walk Groupings'!$B$3,J1493&gt;'CBSA Walk Groupings'!$B$2),'CBSA Walk Groupings'!$A$3,
IF(AND(J1493&lt;='CBSA Walk Groupings'!$B$4,J1493&gt;'CBSA Walk Groupings'!$B$3),'CBSA Walk Groupings'!$A$4,
IF(AND(J1493&lt;='CBSA Walk Groupings'!$B$5,J1493&gt;'CBSA Walk Groupings'!$B$4),'CBSA Walk Groupings'!$A$5,
IF(J1493&gt;'CBSA Walk Groupings'!$B$5,'CBSA Walk Groupings'!$A$6,"")))))</f>
        <v>2</v>
      </c>
      <c r="M1493" s="72">
        <v>4</v>
      </c>
      <c r="N1493" s="72">
        <v>50</v>
      </c>
    </row>
    <row r="1494" spans="1:14" x14ac:dyDescent="0.25">
      <c r="A1494" t="str">
        <f t="shared" si="23"/>
        <v>Regional Transportation Commission of Southern Nevada_2015</v>
      </c>
      <c r="B1494" t="s">
        <v>441</v>
      </c>
      <c r="C1494" s="49" t="s">
        <v>182</v>
      </c>
      <c r="D1494">
        <v>2015</v>
      </c>
      <c r="E1494" s="45">
        <v>2039312.6236706579</v>
      </c>
      <c r="F1494" s="50">
        <v>913666.13084244763</v>
      </c>
      <c r="G1494" s="46">
        <v>3381.9443977453147</v>
      </c>
      <c r="H1494" s="46">
        <v>16281.477962093833</v>
      </c>
      <c r="I1494" s="47">
        <v>0.37015100851193711</v>
      </c>
      <c r="J1494" s="47">
        <v>1.7819942550657391</v>
      </c>
      <c r="K1494" s="48">
        <f>IF(I1494&lt;='CBSA Bike Groupings'!$B$2,'CBSA Bike Groupings'!$A$2,
IF(AND(I1494&lt;='CBSA Bike Groupings'!$B$3,I1494&gt;'CBSA Bike Groupings'!$B$2),'CBSA Bike Groupings'!$A$3,
IF(AND(I1494&lt;='CBSA Bike Groupings'!$B$4,I1494&gt;'CBSA Bike Groupings'!$B$3),'CBSA Bike Groupings'!$A$4,
IF(AND(I1494&lt;='CBSA Bike Groupings'!$B$5,I1494&gt;'CBSA Bike Groupings'!$B$4),'CBSA Bike Groupings'!$A$5,
IF(I1494&gt;'CBSA Bike Groupings'!$B$5,'CBSA Bike Groupings'!$A$6,"")))))</f>
        <v>3</v>
      </c>
      <c r="L1494" s="48">
        <f>IF(J1494&lt;='CBSA Walk Groupings'!$B$2,'CBSA Walk Groupings'!$A$2,
IF(AND(J1494&lt;='CBSA Walk Groupings'!$B$3,J1494&gt;'CBSA Walk Groupings'!$B$2),'CBSA Walk Groupings'!$A$3,
IF(AND(J1494&lt;='CBSA Walk Groupings'!$B$4,J1494&gt;'CBSA Walk Groupings'!$B$3),'CBSA Walk Groupings'!$A$4,
IF(AND(J1494&lt;='CBSA Walk Groupings'!$B$5,J1494&gt;'CBSA Walk Groupings'!$B$4),'CBSA Walk Groupings'!$A$5,
IF(J1494&gt;'CBSA Walk Groupings'!$B$5,'CBSA Walk Groupings'!$A$6,"")))))</f>
        <v>2</v>
      </c>
      <c r="M1494" s="72">
        <v>8</v>
      </c>
      <c r="N1494" s="72">
        <v>55</v>
      </c>
    </row>
    <row r="1495" spans="1:14" x14ac:dyDescent="0.25">
      <c r="A1495" t="str">
        <f t="shared" si="23"/>
        <v>Regional Transportation Commission of Southern Nevada_2016</v>
      </c>
      <c r="B1495" t="s">
        <v>441</v>
      </c>
      <c r="C1495" s="49" t="s">
        <v>182</v>
      </c>
      <c r="D1495">
        <v>2016</v>
      </c>
      <c r="E1495" s="45">
        <v>2074129.9513622958</v>
      </c>
      <c r="F1495" s="50">
        <v>940745.94707210176</v>
      </c>
      <c r="G1495" s="46">
        <v>3452.9245119623806</v>
      </c>
      <c r="H1495" s="46">
        <v>15812.034759457223</v>
      </c>
      <c r="I1495" s="47">
        <v>0.36704112547165058</v>
      </c>
      <c r="J1495" s="47">
        <v>1.680797542489475</v>
      </c>
      <c r="K1495" s="48">
        <f>IF(I1495&lt;='CBSA Bike Groupings'!$B$2,'CBSA Bike Groupings'!$A$2,
IF(AND(I1495&lt;='CBSA Bike Groupings'!$B$3,I1495&gt;'CBSA Bike Groupings'!$B$2),'CBSA Bike Groupings'!$A$3,
IF(AND(I1495&lt;='CBSA Bike Groupings'!$B$4,I1495&gt;'CBSA Bike Groupings'!$B$3),'CBSA Bike Groupings'!$A$4,
IF(AND(I1495&lt;='CBSA Bike Groupings'!$B$5,I1495&gt;'CBSA Bike Groupings'!$B$4),'CBSA Bike Groupings'!$A$5,
IF(I1495&gt;'CBSA Bike Groupings'!$B$5,'CBSA Bike Groupings'!$A$6,"")))))</f>
        <v>3</v>
      </c>
      <c r="L1495" s="48">
        <f>IF(J1495&lt;='CBSA Walk Groupings'!$B$2,'CBSA Walk Groupings'!$A$2,
IF(AND(J1495&lt;='CBSA Walk Groupings'!$B$3,J1495&gt;'CBSA Walk Groupings'!$B$2),'CBSA Walk Groupings'!$A$3,
IF(AND(J1495&lt;='CBSA Walk Groupings'!$B$4,J1495&gt;'CBSA Walk Groupings'!$B$3),'CBSA Walk Groupings'!$A$4,
IF(AND(J1495&lt;='CBSA Walk Groupings'!$B$5,J1495&gt;'CBSA Walk Groupings'!$B$4),'CBSA Walk Groupings'!$A$5,
IF(J1495&gt;'CBSA Walk Groupings'!$B$5,'CBSA Walk Groupings'!$A$6,"")))))</f>
        <v>2</v>
      </c>
      <c r="M1495" s="72">
        <v>5</v>
      </c>
      <c r="N1495" s="72">
        <v>57</v>
      </c>
    </row>
    <row r="1496" spans="1:14" x14ac:dyDescent="0.25">
      <c r="A1496" t="str">
        <f t="shared" si="23"/>
        <v>Regional Transportation Commission of Southern Nevada_2017</v>
      </c>
      <c r="B1496" t="s">
        <v>441</v>
      </c>
      <c r="C1496" s="49" t="s">
        <v>182</v>
      </c>
      <c r="D1496">
        <v>2017</v>
      </c>
      <c r="E1496" s="45">
        <v>2116458</v>
      </c>
      <c r="F1496" s="50">
        <v>970003</v>
      </c>
      <c r="G1496" s="46">
        <v>3514</v>
      </c>
      <c r="H1496" s="46">
        <v>15536</v>
      </c>
      <c r="I1496" s="47">
        <f>(G1496/$F1496)*100</f>
        <v>0.36226692082395623</v>
      </c>
      <c r="J1496" s="47">
        <f>(H1496/$F1496)*100</f>
        <v>1.6016445309962959</v>
      </c>
      <c r="K1496" s="48">
        <f>IF(I1496&lt;='CBSA Bike Groupings'!$B$2,'CBSA Bike Groupings'!$A$2,
IF(AND(I1496&lt;='CBSA Bike Groupings'!$B$3,I1496&gt;'CBSA Bike Groupings'!$B$2),'CBSA Bike Groupings'!$A$3,
IF(AND(I1496&lt;='CBSA Bike Groupings'!$B$4,I1496&gt;'CBSA Bike Groupings'!$B$3),'CBSA Bike Groupings'!$A$4,
IF(AND(I1496&lt;='CBSA Bike Groupings'!$B$5,I1496&gt;'CBSA Bike Groupings'!$B$4),'CBSA Bike Groupings'!$A$5,
IF(I1496&gt;'CBSA Bike Groupings'!$B$5,'CBSA Bike Groupings'!$A$6,"")))))</f>
        <v>3</v>
      </c>
      <c r="L1496" s="48">
        <f>IF(J1496&lt;='CBSA Walk Groupings'!$B$2,'CBSA Walk Groupings'!$A$2,
IF(AND(J1496&lt;='CBSA Walk Groupings'!$B$3,J1496&gt;'CBSA Walk Groupings'!$B$2),'CBSA Walk Groupings'!$A$3,
IF(AND(J1496&lt;='CBSA Walk Groupings'!$B$4,J1496&gt;'CBSA Walk Groupings'!$B$3),'CBSA Walk Groupings'!$A$4,
IF(AND(J1496&lt;='CBSA Walk Groupings'!$B$5,J1496&gt;'CBSA Walk Groupings'!$B$4),'CBSA Walk Groupings'!$A$5,
IF(J1496&gt;'CBSA Walk Groupings'!$B$5,'CBSA Walk Groupings'!$A$6,"")))))</f>
        <v>2</v>
      </c>
      <c r="M1496" s="72">
        <v>7</v>
      </c>
      <c r="N1496" s="72">
        <v>71</v>
      </c>
    </row>
    <row r="1497" spans="1:14" x14ac:dyDescent="0.25">
      <c r="A1497" t="str">
        <f t="shared" si="23"/>
        <v>Regional Transportation Commission of Washoe County_2013</v>
      </c>
      <c r="B1497" t="s">
        <v>442</v>
      </c>
      <c r="C1497" s="49" t="s">
        <v>182</v>
      </c>
      <c r="D1497">
        <v>2013</v>
      </c>
      <c r="E1497" s="45">
        <v>417184.0387086015</v>
      </c>
      <c r="F1497" s="50">
        <v>194226.44030964933</v>
      </c>
      <c r="G1497" s="46">
        <v>1476.0635223888853</v>
      </c>
      <c r="H1497" s="46">
        <v>4810.0730312955202</v>
      </c>
      <c r="I1497" s="47">
        <v>0.7599704345276791</v>
      </c>
      <c r="J1497" s="47">
        <v>2.4765284394992602</v>
      </c>
      <c r="K1497" s="48">
        <f>IF(I1497&lt;='CBSA Bike Groupings'!$B$2,'CBSA Bike Groupings'!$A$2,
IF(AND(I1497&lt;='CBSA Bike Groupings'!$B$3,I1497&gt;'CBSA Bike Groupings'!$B$2),'CBSA Bike Groupings'!$A$3,
IF(AND(I1497&lt;='CBSA Bike Groupings'!$B$4,I1497&gt;'CBSA Bike Groupings'!$B$3),'CBSA Bike Groupings'!$A$4,
IF(AND(I1497&lt;='CBSA Bike Groupings'!$B$5,I1497&gt;'CBSA Bike Groupings'!$B$4),'CBSA Bike Groupings'!$A$5,
IF(I1497&gt;'CBSA Bike Groupings'!$B$5,'CBSA Bike Groupings'!$A$6,"")))))</f>
        <v>4</v>
      </c>
      <c r="L1497" s="48">
        <f>IF(J1497&lt;='CBSA Walk Groupings'!$B$2,'CBSA Walk Groupings'!$A$2,
IF(AND(J1497&lt;='CBSA Walk Groupings'!$B$3,J1497&gt;'CBSA Walk Groupings'!$B$2),'CBSA Walk Groupings'!$A$3,
IF(AND(J1497&lt;='CBSA Walk Groupings'!$B$4,J1497&gt;'CBSA Walk Groupings'!$B$3),'CBSA Walk Groupings'!$A$4,
IF(AND(J1497&lt;='CBSA Walk Groupings'!$B$5,J1497&gt;'CBSA Walk Groupings'!$B$4),'CBSA Walk Groupings'!$A$5,
IF(J1497&gt;'CBSA Walk Groupings'!$B$5,'CBSA Walk Groupings'!$A$6,"")))))</f>
        <v>4</v>
      </c>
      <c r="M1497" s="72">
        <v>0</v>
      </c>
      <c r="N1497" s="72">
        <v>7</v>
      </c>
    </row>
    <row r="1498" spans="1:14" x14ac:dyDescent="0.25">
      <c r="A1498" t="str">
        <f t="shared" si="23"/>
        <v>Regional Transportation Commission of Washoe County_2014</v>
      </c>
      <c r="B1498" t="s">
        <v>442</v>
      </c>
      <c r="C1498" s="49" t="s">
        <v>182</v>
      </c>
      <c r="D1498">
        <v>2014</v>
      </c>
      <c r="E1498" s="45">
        <v>421776.43720706203</v>
      </c>
      <c r="F1498" s="50">
        <v>195035.74937689747</v>
      </c>
      <c r="G1498" s="46">
        <v>1375.5586277530206</v>
      </c>
      <c r="H1498" s="46">
        <v>4924.241825654095</v>
      </c>
      <c r="I1498" s="47">
        <v>0.70528538083283276</v>
      </c>
      <c r="J1498" s="47">
        <v>2.5247893483046679</v>
      </c>
      <c r="K1498" s="48">
        <f>IF(I1498&lt;='CBSA Bike Groupings'!$B$2,'CBSA Bike Groupings'!$A$2,
IF(AND(I1498&lt;='CBSA Bike Groupings'!$B$3,I1498&gt;'CBSA Bike Groupings'!$B$2),'CBSA Bike Groupings'!$A$3,
IF(AND(I1498&lt;='CBSA Bike Groupings'!$B$4,I1498&gt;'CBSA Bike Groupings'!$B$3),'CBSA Bike Groupings'!$A$4,
IF(AND(I1498&lt;='CBSA Bike Groupings'!$B$5,I1498&gt;'CBSA Bike Groupings'!$B$4),'CBSA Bike Groupings'!$A$5,
IF(I1498&gt;'CBSA Bike Groupings'!$B$5,'CBSA Bike Groupings'!$A$6,"")))))</f>
        <v>4</v>
      </c>
      <c r="L1498" s="48">
        <f>IF(J1498&lt;='CBSA Walk Groupings'!$B$2,'CBSA Walk Groupings'!$A$2,
IF(AND(J1498&lt;='CBSA Walk Groupings'!$B$3,J1498&gt;'CBSA Walk Groupings'!$B$2),'CBSA Walk Groupings'!$A$3,
IF(AND(J1498&lt;='CBSA Walk Groupings'!$B$4,J1498&gt;'CBSA Walk Groupings'!$B$3),'CBSA Walk Groupings'!$A$4,
IF(AND(J1498&lt;='CBSA Walk Groupings'!$B$5,J1498&gt;'CBSA Walk Groupings'!$B$4),'CBSA Walk Groupings'!$A$5,
IF(J1498&gt;'CBSA Walk Groupings'!$B$5,'CBSA Walk Groupings'!$A$6,"")))))</f>
        <v>4</v>
      </c>
      <c r="M1498" s="72">
        <v>3</v>
      </c>
      <c r="N1498" s="72">
        <v>13</v>
      </c>
    </row>
    <row r="1499" spans="1:14" x14ac:dyDescent="0.25">
      <c r="A1499" t="str">
        <f t="shared" si="23"/>
        <v>Regional Transportation Commission of Washoe County_2015</v>
      </c>
      <c r="B1499" t="s">
        <v>442</v>
      </c>
      <c r="C1499" s="49" t="s">
        <v>182</v>
      </c>
      <c r="D1499">
        <v>2015</v>
      </c>
      <c r="E1499" s="45">
        <v>426433.02893278725</v>
      </c>
      <c r="F1499" s="50">
        <v>199894.45555006343</v>
      </c>
      <c r="G1499" s="46">
        <v>1230.7703220947278</v>
      </c>
      <c r="H1499" s="46">
        <v>5364.4318134830482</v>
      </c>
      <c r="I1499" s="47">
        <v>0.61571008495855062</v>
      </c>
      <c r="J1499" s="47">
        <v>2.6836321191207477</v>
      </c>
      <c r="K1499" s="48">
        <f>IF(I1499&lt;='CBSA Bike Groupings'!$B$2,'CBSA Bike Groupings'!$A$2,
IF(AND(I1499&lt;='CBSA Bike Groupings'!$B$3,I1499&gt;'CBSA Bike Groupings'!$B$2),'CBSA Bike Groupings'!$A$3,
IF(AND(I1499&lt;='CBSA Bike Groupings'!$B$4,I1499&gt;'CBSA Bike Groupings'!$B$3),'CBSA Bike Groupings'!$A$4,
IF(AND(I1499&lt;='CBSA Bike Groupings'!$B$5,I1499&gt;'CBSA Bike Groupings'!$B$4),'CBSA Bike Groupings'!$A$5,
IF(I1499&gt;'CBSA Bike Groupings'!$B$5,'CBSA Bike Groupings'!$A$6,"")))))</f>
        <v>3</v>
      </c>
      <c r="L1499" s="48">
        <f>IF(J1499&lt;='CBSA Walk Groupings'!$B$2,'CBSA Walk Groupings'!$A$2,
IF(AND(J1499&lt;='CBSA Walk Groupings'!$B$3,J1499&gt;'CBSA Walk Groupings'!$B$2),'CBSA Walk Groupings'!$A$3,
IF(AND(J1499&lt;='CBSA Walk Groupings'!$B$4,J1499&gt;'CBSA Walk Groupings'!$B$3),'CBSA Walk Groupings'!$A$4,
IF(AND(J1499&lt;='CBSA Walk Groupings'!$B$5,J1499&gt;'CBSA Walk Groupings'!$B$4),'CBSA Walk Groupings'!$A$5,
IF(J1499&gt;'CBSA Walk Groupings'!$B$5,'CBSA Walk Groupings'!$A$6,"")))))</f>
        <v>4</v>
      </c>
      <c r="M1499" s="72">
        <v>1</v>
      </c>
      <c r="N1499" s="72">
        <v>6</v>
      </c>
    </row>
    <row r="1500" spans="1:14" x14ac:dyDescent="0.25">
      <c r="A1500" t="str">
        <f t="shared" si="23"/>
        <v>Regional Transportation Commission of Washoe County_2016</v>
      </c>
      <c r="B1500" t="s">
        <v>442</v>
      </c>
      <c r="C1500" s="49" t="s">
        <v>182</v>
      </c>
      <c r="D1500">
        <v>2016</v>
      </c>
      <c r="E1500" s="45">
        <v>431525.68309400236</v>
      </c>
      <c r="F1500" s="50">
        <v>205400.38027522917</v>
      </c>
      <c r="G1500" s="46">
        <v>1156.1373825350033</v>
      </c>
      <c r="H1500" s="46">
        <v>5687.1956404634811</v>
      </c>
      <c r="I1500" s="47">
        <v>0.5628701275946133</v>
      </c>
      <c r="J1500" s="47">
        <v>2.768834036647275</v>
      </c>
      <c r="K1500" s="48">
        <f>IF(I1500&lt;='CBSA Bike Groupings'!$B$2,'CBSA Bike Groupings'!$A$2,
IF(AND(I1500&lt;='CBSA Bike Groupings'!$B$3,I1500&gt;'CBSA Bike Groupings'!$B$2),'CBSA Bike Groupings'!$A$3,
IF(AND(I1500&lt;='CBSA Bike Groupings'!$B$4,I1500&gt;'CBSA Bike Groupings'!$B$3),'CBSA Bike Groupings'!$A$4,
IF(AND(I1500&lt;='CBSA Bike Groupings'!$B$5,I1500&gt;'CBSA Bike Groupings'!$B$4),'CBSA Bike Groupings'!$A$5,
IF(I1500&gt;'CBSA Bike Groupings'!$B$5,'CBSA Bike Groupings'!$A$6,"")))))</f>
        <v>3</v>
      </c>
      <c r="L1500" s="48">
        <f>IF(J1500&lt;='CBSA Walk Groupings'!$B$2,'CBSA Walk Groupings'!$A$2,
IF(AND(J1500&lt;='CBSA Walk Groupings'!$B$3,J1500&gt;'CBSA Walk Groupings'!$B$2),'CBSA Walk Groupings'!$A$3,
IF(AND(J1500&lt;='CBSA Walk Groupings'!$B$4,J1500&gt;'CBSA Walk Groupings'!$B$3),'CBSA Walk Groupings'!$A$4,
IF(AND(J1500&lt;='CBSA Walk Groupings'!$B$5,J1500&gt;'CBSA Walk Groupings'!$B$4),'CBSA Walk Groupings'!$A$5,
IF(J1500&gt;'CBSA Walk Groupings'!$B$5,'CBSA Walk Groupings'!$A$6,"")))))</f>
        <v>4</v>
      </c>
      <c r="M1500" s="72">
        <v>1</v>
      </c>
      <c r="N1500" s="72">
        <v>15</v>
      </c>
    </row>
    <row r="1501" spans="1:14" x14ac:dyDescent="0.25">
      <c r="A1501" t="str">
        <f t="shared" si="23"/>
        <v>Regional Transportation Commission of Washoe County_2017</v>
      </c>
      <c r="B1501" t="s">
        <v>442</v>
      </c>
      <c r="C1501" s="49" t="s">
        <v>182</v>
      </c>
      <c r="D1501">
        <v>2017</v>
      </c>
      <c r="E1501" s="45">
        <v>437070</v>
      </c>
      <c r="F1501" s="50">
        <v>211660</v>
      </c>
      <c r="G1501" s="46">
        <v>1294</v>
      </c>
      <c r="H1501" s="46">
        <v>5742</v>
      </c>
      <c r="I1501" s="47">
        <f>(G1501/$F1501)*100</f>
        <v>0.61135783804214305</v>
      </c>
      <c r="J1501" s="47">
        <f>(H1501/$F1501)*100</f>
        <v>2.7128413493338375</v>
      </c>
      <c r="K1501" s="48">
        <f>IF(I1501&lt;='CBSA Bike Groupings'!$B$2,'CBSA Bike Groupings'!$A$2,
IF(AND(I1501&lt;='CBSA Bike Groupings'!$B$3,I1501&gt;'CBSA Bike Groupings'!$B$2),'CBSA Bike Groupings'!$A$3,
IF(AND(I1501&lt;='CBSA Bike Groupings'!$B$4,I1501&gt;'CBSA Bike Groupings'!$B$3),'CBSA Bike Groupings'!$A$4,
IF(AND(I1501&lt;='CBSA Bike Groupings'!$B$5,I1501&gt;'CBSA Bike Groupings'!$B$4),'CBSA Bike Groupings'!$A$5,
IF(I1501&gt;'CBSA Bike Groupings'!$B$5,'CBSA Bike Groupings'!$A$6,"")))))</f>
        <v>3</v>
      </c>
      <c r="L1501" s="48">
        <f>IF(J1501&lt;='CBSA Walk Groupings'!$B$2,'CBSA Walk Groupings'!$A$2,
IF(AND(J1501&lt;='CBSA Walk Groupings'!$B$3,J1501&gt;'CBSA Walk Groupings'!$B$2),'CBSA Walk Groupings'!$A$3,
IF(AND(J1501&lt;='CBSA Walk Groupings'!$B$4,J1501&gt;'CBSA Walk Groupings'!$B$3),'CBSA Walk Groupings'!$A$4,
IF(AND(J1501&lt;='CBSA Walk Groupings'!$B$5,J1501&gt;'CBSA Walk Groupings'!$B$4),'CBSA Walk Groupings'!$A$5,
IF(J1501&gt;'CBSA Walk Groupings'!$B$5,'CBSA Walk Groupings'!$A$6,"")))))</f>
        <v>4</v>
      </c>
      <c r="M1501" s="72">
        <v>2</v>
      </c>
      <c r="N1501" s="72">
        <v>11</v>
      </c>
    </row>
    <row r="1502" spans="1:14" x14ac:dyDescent="0.25">
      <c r="A1502" t="str">
        <f t="shared" si="23"/>
        <v>Richland County Regional Planning Commission_2013</v>
      </c>
      <c r="B1502" t="s">
        <v>443</v>
      </c>
      <c r="C1502" s="49" t="s">
        <v>99</v>
      </c>
      <c r="D1502">
        <v>2013</v>
      </c>
      <c r="E1502" s="45">
        <v>123417.25417043001</v>
      </c>
      <c r="F1502" s="50">
        <v>50787.090420673718</v>
      </c>
      <c r="G1502" s="46">
        <v>81.044184450535994</v>
      </c>
      <c r="H1502" s="46">
        <v>1010.7293035645291</v>
      </c>
      <c r="I1502" s="47">
        <v>0.1595763485941806</v>
      </c>
      <c r="J1502" s="47">
        <v>1.9901303563416879</v>
      </c>
      <c r="K1502" s="48">
        <f>IF(I1502&lt;='CBSA Bike Groupings'!$B$2,'CBSA Bike Groupings'!$A$2,
IF(AND(I1502&lt;='CBSA Bike Groupings'!$B$3,I1502&gt;'CBSA Bike Groupings'!$B$2),'CBSA Bike Groupings'!$A$3,
IF(AND(I1502&lt;='CBSA Bike Groupings'!$B$4,I1502&gt;'CBSA Bike Groupings'!$B$3),'CBSA Bike Groupings'!$A$4,
IF(AND(I1502&lt;='CBSA Bike Groupings'!$B$5,I1502&gt;'CBSA Bike Groupings'!$B$4),'CBSA Bike Groupings'!$A$5,
IF(I1502&gt;'CBSA Bike Groupings'!$B$5,'CBSA Bike Groupings'!$A$6,"")))))</f>
        <v>1</v>
      </c>
      <c r="L1502" s="48">
        <f>IF(J1502&lt;='CBSA Walk Groupings'!$B$2,'CBSA Walk Groupings'!$A$2,
IF(AND(J1502&lt;='CBSA Walk Groupings'!$B$3,J1502&gt;'CBSA Walk Groupings'!$B$2),'CBSA Walk Groupings'!$A$3,
IF(AND(J1502&lt;='CBSA Walk Groupings'!$B$4,J1502&gt;'CBSA Walk Groupings'!$B$3),'CBSA Walk Groupings'!$A$4,
IF(AND(J1502&lt;='CBSA Walk Groupings'!$B$5,J1502&gt;'CBSA Walk Groupings'!$B$4),'CBSA Walk Groupings'!$A$5,
IF(J1502&gt;'CBSA Walk Groupings'!$B$5,'CBSA Walk Groupings'!$A$6,"")))))</f>
        <v>3</v>
      </c>
      <c r="M1502" s="72">
        <v>0</v>
      </c>
      <c r="N1502" s="72">
        <v>2</v>
      </c>
    </row>
    <row r="1503" spans="1:14" x14ac:dyDescent="0.25">
      <c r="A1503" t="str">
        <f t="shared" si="23"/>
        <v>Richland County Regional Planning Commission_2014</v>
      </c>
      <c r="B1503" t="s">
        <v>443</v>
      </c>
      <c r="C1503" s="49" t="s">
        <v>99</v>
      </c>
      <c r="D1503">
        <v>2014</v>
      </c>
      <c r="E1503" s="45">
        <v>122843.64718425868</v>
      </c>
      <c r="F1503" s="50">
        <v>49231.706578630219</v>
      </c>
      <c r="G1503" s="46">
        <v>93.010395865465668</v>
      </c>
      <c r="H1503" s="46">
        <v>1018.658573895258</v>
      </c>
      <c r="I1503" s="47">
        <v>0.18892376951612372</v>
      </c>
      <c r="J1503" s="47">
        <v>2.0691108326060395</v>
      </c>
      <c r="K1503" s="48">
        <f>IF(I1503&lt;='CBSA Bike Groupings'!$B$2,'CBSA Bike Groupings'!$A$2,
IF(AND(I1503&lt;='CBSA Bike Groupings'!$B$3,I1503&gt;'CBSA Bike Groupings'!$B$2),'CBSA Bike Groupings'!$A$3,
IF(AND(I1503&lt;='CBSA Bike Groupings'!$B$4,I1503&gt;'CBSA Bike Groupings'!$B$3),'CBSA Bike Groupings'!$A$4,
IF(AND(I1503&lt;='CBSA Bike Groupings'!$B$5,I1503&gt;'CBSA Bike Groupings'!$B$4),'CBSA Bike Groupings'!$A$5,
IF(I1503&gt;'CBSA Bike Groupings'!$B$5,'CBSA Bike Groupings'!$A$6,"")))))</f>
        <v>1</v>
      </c>
      <c r="L1503" s="48">
        <f>IF(J1503&lt;='CBSA Walk Groupings'!$B$2,'CBSA Walk Groupings'!$A$2,
IF(AND(J1503&lt;='CBSA Walk Groupings'!$B$3,J1503&gt;'CBSA Walk Groupings'!$B$2),'CBSA Walk Groupings'!$A$3,
IF(AND(J1503&lt;='CBSA Walk Groupings'!$B$4,J1503&gt;'CBSA Walk Groupings'!$B$3),'CBSA Walk Groupings'!$A$4,
IF(AND(J1503&lt;='CBSA Walk Groupings'!$B$5,J1503&gt;'CBSA Walk Groupings'!$B$4),'CBSA Walk Groupings'!$A$5,
IF(J1503&gt;'CBSA Walk Groupings'!$B$5,'CBSA Walk Groupings'!$A$6,"")))))</f>
        <v>3</v>
      </c>
      <c r="M1503" s="72">
        <v>0</v>
      </c>
      <c r="N1503" s="72">
        <v>0</v>
      </c>
    </row>
    <row r="1504" spans="1:14" x14ac:dyDescent="0.25">
      <c r="A1504" t="str">
        <f t="shared" si="23"/>
        <v>Richland County Regional Planning Commission_2015</v>
      </c>
      <c r="B1504" t="s">
        <v>443</v>
      </c>
      <c r="C1504" s="49" t="s">
        <v>99</v>
      </c>
      <c r="D1504">
        <v>2015</v>
      </c>
      <c r="E1504" s="45">
        <v>122343.80389318646</v>
      </c>
      <c r="F1504" s="50">
        <v>49731.329352324188</v>
      </c>
      <c r="G1504" s="46">
        <v>75.08057031163338</v>
      </c>
      <c r="H1504" s="46">
        <v>999.95907574757575</v>
      </c>
      <c r="I1504" s="47">
        <v>0.15097237755243015</v>
      </c>
      <c r="J1504" s="47">
        <v>2.0107225943294491</v>
      </c>
      <c r="K1504" s="48">
        <f>IF(I1504&lt;='CBSA Bike Groupings'!$B$2,'CBSA Bike Groupings'!$A$2,
IF(AND(I1504&lt;='CBSA Bike Groupings'!$B$3,I1504&gt;'CBSA Bike Groupings'!$B$2),'CBSA Bike Groupings'!$A$3,
IF(AND(I1504&lt;='CBSA Bike Groupings'!$B$4,I1504&gt;'CBSA Bike Groupings'!$B$3),'CBSA Bike Groupings'!$A$4,
IF(AND(I1504&lt;='CBSA Bike Groupings'!$B$5,I1504&gt;'CBSA Bike Groupings'!$B$4),'CBSA Bike Groupings'!$A$5,
IF(I1504&gt;'CBSA Bike Groupings'!$B$5,'CBSA Bike Groupings'!$A$6,"")))))</f>
        <v>1</v>
      </c>
      <c r="L1504" s="48">
        <f>IF(J1504&lt;='CBSA Walk Groupings'!$B$2,'CBSA Walk Groupings'!$A$2,
IF(AND(J1504&lt;='CBSA Walk Groupings'!$B$3,J1504&gt;'CBSA Walk Groupings'!$B$2),'CBSA Walk Groupings'!$A$3,
IF(AND(J1504&lt;='CBSA Walk Groupings'!$B$4,J1504&gt;'CBSA Walk Groupings'!$B$3),'CBSA Walk Groupings'!$A$4,
IF(AND(J1504&lt;='CBSA Walk Groupings'!$B$5,J1504&gt;'CBSA Walk Groupings'!$B$4),'CBSA Walk Groupings'!$A$5,
IF(J1504&gt;'CBSA Walk Groupings'!$B$5,'CBSA Walk Groupings'!$A$6,"")))))</f>
        <v>3</v>
      </c>
      <c r="M1504" s="72">
        <v>0</v>
      </c>
      <c r="N1504" s="72">
        <v>3</v>
      </c>
    </row>
    <row r="1505" spans="1:14" x14ac:dyDescent="0.25">
      <c r="A1505" t="str">
        <f t="shared" si="23"/>
        <v>Richland County Regional Planning Commission_2016</v>
      </c>
      <c r="B1505" t="s">
        <v>443</v>
      </c>
      <c r="C1505" s="49" t="s">
        <v>99</v>
      </c>
      <c r="D1505">
        <v>2016</v>
      </c>
      <c r="E1505" s="45">
        <v>121920.20552184565</v>
      </c>
      <c r="F1505" s="50">
        <v>49384.99996551362</v>
      </c>
      <c r="G1505" s="46">
        <v>80.345799938716283</v>
      </c>
      <c r="H1505" s="46">
        <v>934.8785043852539</v>
      </c>
      <c r="I1505" s="47">
        <v>0.16269272045119595</v>
      </c>
      <c r="J1505" s="47">
        <v>1.8930414195364893</v>
      </c>
      <c r="K1505" s="48">
        <f>IF(I1505&lt;='CBSA Bike Groupings'!$B$2,'CBSA Bike Groupings'!$A$2,
IF(AND(I1505&lt;='CBSA Bike Groupings'!$B$3,I1505&gt;'CBSA Bike Groupings'!$B$2),'CBSA Bike Groupings'!$A$3,
IF(AND(I1505&lt;='CBSA Bike Groupings'!$B$4,I1505&gt;'CBSA Bike Groupings'!$B$3),'CBSA Bike Groupings'!$A$4,
IF(AND(I1505&lt;='CBSA Bike Groupings'!$B$5,I1505&gt;'CBSA Bike Groupings'!$B$4),'CBSA Bike Groupings'!$A$5,
IF(I1505&gt;'CBSA Bike Groupings'!$B$5,'CBSA Bike Groupings'!$A$6,"")))))</f>
        <v>1</v>
      </c>
      <c r="L1505" s="48">
        <f>IF(J1505&lt;='CBSA Walk Groupings'!$B$2,'CBSA Walk Groupings'!$A$2,
IF(AND(J1505&lt;='CBSA Walk Groupings'!$B$3,J1505&gt;'CBSA Walk Groupings'!$B$2),'CBSA Walk Groupings'!$A$3,
IF(AND(J1505&lt;='CBSA Walk Groupings'!$B$4,J1505&gt;'CBSA Walk Groupings'!$B$3),'CBSA Walk Groupings'!$A$4,
IF(AND(J1505&lt;='CBSA Walk Groupings'!$B$5,J1505&gt;'CBSA Walk Groupings'!$B$4),'CBSA Walk Groupings'!$A$5,
IF(J1505&gt;'CBSA Walk Groupings'!$B$5,'CBSA Walk Groupings'!$A$6,"")))))</f>
        <v>3</v>
      </c>
      <c r="M1505" s="72">
        <v>0</v>
      </c>
      <c r="N1505" s="72">
        <v>0</v>
      </c>
    </row>
    <row r="1506" spans="1:14" x14ac:dyDescent="0.25">
      <c r="A1506" t="str">
        <f t="shared" si="23"/>
        <v>Richland County Regional Planning Commission_2017</v>
      </c>
      <c r="B1506" t="s">
        <v>443</v>
      </c>
      <c r="C1506" s="49" t="s">
        <v>99</v>
      </c>
      <c r="D1506">
        <v>2017</v>
      </c>
      <c r="E1506" s="45">
        <v>121565</v>
      </c>
      <c r="F1506" s="50">
        <v>49592</v>
      </c>
      <c r="G1506" s="46">
        <v>71</v>
      </c>
      <c r="H1506" s="46">
        <v>867</v>
      </c>
      <c r="I1506" s="47">
        <f>(G1506/$F1506)*100</f>
        <v>0.14316825294402322</v>
      </c>
      <c r="J1506" s="47">
        <f>(H1506/$F1506)*100</f>
        <v>1.748265849330537</v>
      </c>
      <c r="K1506" s="48">
        <f>IF(I1506&lt;='CBSA Bike Groupings'!$B$2,'CBSA Bike Groupings'!$A$2,
IF(AND(I1506&lt;='CBSA Bike Groupings'!$B$3,I1506&gt;'CBSA Bike Groupings'!$B$2),'CBSA Bike Groupings'!$A$3,
IF(AND(I1506&lt;='CBSA Bike Groupings'!$B$4,I1506&gt;'CBSA Bike Groupings'!$B$3),'CBSA Bike Groupings'!$A$4,
IF(AND(I1506&lt;='CBSA Bike Groupings'!$B$5,I1506&gt;'CBSA Bike Groupings'!$B$4),'CBSA Bike Groupings'!$A$5,
IF(I1506&gt;'CBSA Bike Groupings'!$B$5,'CBSA Bike Groupings'!$A$6,"")))))</f>
        <v>1</v>
      </c>
      <c r="L1506" s="48">
        <f>IF(J1506&lt;='CBSA Walk Groupings'!$B$2,'CBSA Walk Groupings'!$A$2,
IF(AND(J1506&lt;='CBSA Walk Groupings'!$B$3,J1506&gt;'CBSA Walk Groupings'!$B$2),'CBSA Walk Groupings'!$A$3,
IF(AND(J1506&lt;='CBSA Walk Groupings'!$B$4,J1506&gt;'CBSA Walk Groupings'!$B$3),'CBSA Walk Groupings'!$A$4,
IF(AND(J1506&lt;='CBSA Walk Groupings'!$B$5,J1506&gt;'CBSA Walk Groupings'!$B$4),'CBSA Walk Groupings'!$A$5,
IF(J1506&gt;'CBSA Walk Groupings'!$B$5,'CBSA Walk Groupings'!$A$6,"")))))</f>
        <v>2</v>
      </c>
      <c r="M1506" s="72">
        <v>0</v>
      </c>
      <c r="N1506" s="72">
        <v>0</v>
      </c>
    </row>
    <row r="1507" spans="1:14" x14ac:dyDescent="0.25">
      <c r="A1507" t="str">
        <f t="shared" si="23"/>
        <v>Richmond Area MPO_2013</v>
      </c>
      <c r="B1507" t="s">
        <v>444</v>
      </c>
      <c r="C1507" s="49" t="s">
        <v>149</v>
      </c>
      <c r="D1507">
        <v>2013</v>
      </c>
      <c r="E1507" s="45">
        <v>930303.98464265699</v>
      </c>
      <c r="F1507" s="50">
        <v>453091.7466837567</v>
      </c>
      <c r="G1507" s="46">
        <v>2442.140786262652</v>
      </c>
      <c r="H1507" s="46">
        <v>7059.3505638306806</v>
      </c>
      <c r="I1507" s="47">
        <v>0.53899476301147164</v>
      </c>
      <c r="J1507" s="47">
        <v>1.5580399809749519</v>
      </c>
      <c r="K1507" s="48">
        <f>IF(I1507&lt;='CBSA Bike Groupings'!$B$2,'CBSA Bike Groupings'!$A$2,
IF(AND(I1507&lt;='CBSA Bike Groupings'!$B$3,I1507&gt;'CBSA Bike Groupings'!$B$2),'CBSA Bike Groupings'!$A$3,
IF(AND(I1507&lt;='CBSA Bike Groupings'!$B$4,I1507&gt;'CBSA Bike Groupings'!$B$3),'CBSA Bike Groupings'!$A$4,
IF(AND(I1507&lt;='CBSA Bike Groupings'!$B$5,I1507&gt;'CBSA Bike Groupings'!$B$4),'CBSA Bike Groupings'!$A$5,
IF(I1507&gt;'CBSA Bike Groupings'!$B$5,'CBSA Bike Groupings'!$A$6,"")))))</f>
        <v>3</v>
      </c>
      <c r="L1507" s="48">
        <f>IF(J1507&lt;='CBSA Walk Groupings'!$B$2,'CBSA Walk Groupings'!$A$2,
IF(AND(J1507&lt;='CBSA Walk Groupings'!$B$3,J1507&gt;'CBSA Walk Groupings'!$B$2),'CBSA Walk Groupings'!$A$3,
IF(AND(J1507&lt;='CBSA Walk Groupings'!$B$4,J1507&gt;'CBSA Walk Groupings'!$B$3),'CBSA Walk Groupings'!$A$4,
IF(AND(J1507&lt;='CBSA Walk Groupings'!$B$5,J1507&gt;'CBSA Walk Groupings'!$B$4),'CBSA Walk Groupings'!$A$5,
IF(J1507&gt;'CBSA Walk Groupings'!$B$5,'CBSA Walk Groupings'!$A$6,"")))))</f>
        <v>2</v>
      </c>
      <c r="M1507" s="72">
        <v>1</v>
      </c>
      <c r="N1507" s="72">
        <v>12</v>
      </c>
    </row>
    <row r="1508" spans="1:14" x14ac:dyDescent="0.25">
      <c r="A1508" t="str">
        <f t="shared" si="23"/>
        <v>Richmond Area MPO_2014</v>
      </c>
      <c r="B1508" t="s">
        <v>444</v>
      </c>
      <c r="C1508" s="49" t="s">
        <v>149</v>
      </c>
      <c r="D1508">
        <v>2014</v>
      </c>
      <c r="E1508" s="45">
        <v>941645.96778799803</v>
      </c>
      <c r="F1508" s="50">
        <v>461192.63789268135</v>
      </c>
      <c r="G1508" s="46">
        <v>2517.3427409996798</v>
      </c>
      <c r="H1508" s="46">
        <v>7530.1782198441069</v>
      </c>
      <c r="I1508" s="47">
        <v>0.54583324497592278</v>
      </c>
      <c r="J1508" s="47">
        <v>1.6327620176791211</v>
      </c>
      <c r="K1508" s="48">
        <f>IF(I1508&lt;='CBSA Bike Groupings'!$B$2,'CBSA Bike Groupings'!$A$2,
IF(AND(I1508&lt;='CBSA Bike Groupings'!$B$3,I1508&gt;'CBSA Bike Groupings'!$B$2),'CBSA Bike Groupings'!$A$3,
IF(AND(I1508&lt;='CBSA Bike Groupings'!$B$4,I1508&gt;'CBSA Bike Groupings'!$B$3),'CBSA Bike Groupings'!$A$4,
IF(AND(I1508&lt;='CBSA Bike Groupings'!$B$5,I1508&gt;'CBSA Bike Groupings'!$B$4),'CBSA Bike Groupings'!$A$5,
IF(I1508&gt;'CBSA Bike Groupings'!$B$5,'CBSA Bike Groupings'!$A$6,"")))))</f>
        <v>3</v>
      </c>
      <c r="L1508" s="48">
        <f>IF(J1508&lt;='CBSA Walk Groupings'!$B$2,'CBSA Walk Groupings'!$A$2,
IF(AND(J1508&lt;='CBSA Walk Groupings'!$B$3,J1508&gt;'CBSA Walk Groupings'!$B$2),'CBSA Walk Groupings'!$A$3,
IF(AND(J1508&lt;='CBSA Walk Groupings'!$B$4,J1508&gt;'CBSA Walk Groupings'!$B$3),'CBSA Walk Groupings'!$A$4,
IF(AND(J1508&lt;='CBSA Walk Groupings'!$B$5,J1508&gt;'CBSA Walk Groupings'!$B$4),'CBSA Walk Groupings'!$A$5,
IF(J1508&gt;'CBSA Walk Groupings'!$B$5,'CBSA Walk Groupings'!$A$6,"")))))</f>
        <v>2</v>
      </c>
      <c r="M1508" s="72">
        <v>1</v>
      </c>
      <c r="N1508" s="72">
        <v>12</v>
      </c>
    </row>
    <row r="1509" spans="1:14" x14ac:dyDescent="0.25">
      <c r="A1509" t="str">
        <f t="shared" si="23"/>
        <v>Richmond Area MPO_2015</v>
      </c>
      <c r="B1509" t="s">
        <v>444</v>
      </c>
      <c r="C1509" s="49" t="s">
        <v>149</v>
      </c>
      <c r="D1509">
        <v>2015</v>
      </c>
      <c r="E1509" s="45">
        <v>953456.71637366456</v>
      </c>
      <c r="F1509" s="50">
        <v>474527.33718661714</v>
      </c>
      <c r="G1509" s="46">
        <v>2451.0104965066189</v>
      </c>
      <c r="H1509" s="46">
        <v>8196.8371401206459</v>
      </c>
      <c r="I1509" s="47">
        <v>0.51651618451282422</v>
      </c>
      <c r="J1509" s="47">
        <v>1.7273687936965116</v>
      </c>
      <c r="K1509" s="48">
        <f>IF(I1509&lt;='CBSA Bike Groupings'!$B$2,'CBSA Bike Groupings'!$A$2,
IF(AND(I1509&lt;='CBSA Bike Groupings'!$B$3,I1509&gt;'CBSA Bike Groupings'!$B$2),'CBSA Bike Groupings'!$A$3,
IF(AND(I1509&lt;='CBSA Bike Groupings'!$B$4,I1509&gt;'CBSA Bike Groupings'!$B$3),'CBSA Bike Groupings'!$A$4,
IF(AND(I1509&lt;='CBSA Bike Groupings'!$B$5,I1509&gt;'CBSA Bike Groupings'!$B$4),'CBSA Bike Groupings'!$A$5,
IF(I1509&gt;'CBSA Bike Groupings'!$B$5,'CBSA Bike Groupings'!$A$6,"")))))</f>
        <v>3</v>
      </c>
      <c r="L1509" s="48">
        <f>IF(J1509&lt;='CBSA Walk Groupings'!$B$2,'CBSA Walk Groupings'!$A$2,
IF(AND(J1509&lt;='CBSA Walk Groupings'!$B$3,J1509&gt;'CBSA Walk Groupings'!$B$2),'CBSA Walk Groupings'!$A$3,
IF(AND(J1509&lt;='CBSA Walk Groupings'!$B$4,J1509&gt;'CBSA Walk Groupings'!$B$3),'CBSA Walk Groupings'!$A$4,
IF(AND(J1509&lt;='CBSA Walk Groupings'!$B$5,J1509&gt;'CBSA Walk Groupings'!$B$4),'CBSA Walk Groupings'!$A$5,
IF(J1509&gt;'CBSA Walk Groupings'!$B$5,'CBSA Walk Groupings'!$A$6,"")))))</f>
        <v>2</v>
      </c>
      <c r="M1509" s="72">
        <v>3</v>
      </c>
      <c r="N1509" s="72">
        <v>9</v>
      </c>
    </row>
    <row r="1510" spans="1:14" x14ac:dyDescent="0.25">
      <c r="A1510" t="str">
        <f t="shared" si="23"/>
        <v>Richmond Area MPO_2016</v>
      </c>
      <c r="B1510" t="s">
        <v>444</v>
      </c>
      <c r="C1510" s="49" t="s">
        <v>149</v>
      </c>
      <c r="D1510">
        <v>2016</v>
      </c>
      <c r="E1510" s="45">
        <v>963494.49120411661</v>
      </c>
      <c r="F1510" s="50">
        <v>483843.68430017412</v>
      </c>
      <c r="G1510" s="46">
        <v>2528.7352213600248</v>
      </c>
      <c r="H1510" s="46">
        <v>8969.7836163805041</v>
      </c>
      <c r="I1510" s="47">
        <v>0.52263474824881884</v>
      </c>
      <c r="J1510" s="47">
        <v>1.8538598120494836</v>
      </c>
      <c r="K1510" s="48">
        <f>IF(I1510&lt;='CBSA Bike Groupings'!$B$2,'CBSA Bike Groupings'!$A$2,
IF(AND(I1510&lt;='CBSA Bike Groupings'!$B$3,I1510&gt;'CBSA Bike Groupings'!$B$2),'CBSA Bike Groupings'!$A$3,
IF(AND(I1510&lt;='CBSA Bike Groupings'!$B$4,I1510&gt;'CBSA Bike Groupings'!$B$3),'CBSA Bike Groupings'!$A$4,
IF(AND(I1510&lt;='CBSA Bike Groupings'!$B$5,I1510&gt;'CBSA Bike Groupings'!$B$4),'CBSA Bike Groupings'!$A$5,
IF(I1510&gt;'CBSA Bike Groupings'!$B$5,'CBSA Bike Groupings'!$A$6,"")))))</f>
        <v>3</v>
      </c>
      <c r="L1510" s="48">
        <f>IF(J1510&lt;='CBSA Walk Groupings'!$B$2,'CBSA Walk Groupings'!$A$2,
IF(AND(J1510&lt;='CBSA Walk Groupings'!$B$3,J1510&gt;'CBSA Walk Groupings'!$B$2),'CBSA Walk Groupings'!$A$3,
IF(AND(J1510&lt;='CBSA Walk Groupings'!$B$4,J1510&gt;'CBSA Walk Groupings'!$B$3),'CBSA Walk Groupings'!$A$4,
IF(AND(J1510&lt;='CBSA Walk Groupings'!$B$5,J1510&gt;'CBSA Walk Groupings'!$B$4),'CBSA Walk Groupings'!$A$5,
IF(J1510&gt;'CBSA Walk Groupings'!$B$5,'CBSA Walk Groupings'!$A$6,"")))))</f>
        <v>3</v>
      </c>
      <c r="M1510" s="72">
        <v>1</v>
      </c>
      <c r="N1510" s="72">
        <v>15</v>
      </c>
    </row>
    <row r="1511" spans="1:14" x14ac:dyDescent="0.25">
      <c r="A1511" t="str">
        <f t="shared" si="23"/>
        <v>Richmond Area MPO_2017</v>
      </c>
      <c r="B1511" t="s">
        <v>444</v>
      </c>
      <c r="C1511" s="49" t="s">
        <v>149</v>
      </c>
      <c r="D1511">
        <v>2017</v>
      </c>
      <c r="E1511" s="45">
        <v>975474</v>
      </c>
      <c r="F1511" s="50">
        <v>491592</v>
      </c>
      <c r="G1511" s="46">
        <v>2457</v>
      </c>
      <c r="H1511" s="46">
        <v>9562</v>
      </c>
      <c r="I1511" s="47">
        <f>(G1511/$F1511)*100</f>
        <v>0.49980471610603916</v>
      </c>
      <c r="J1511" s="47">
        <f>(H1511/$F1511)*100</f>
        <v>1.9451089521391722</v>
      </c>
      <c r="K1511" s="48">
        <f>IF(I1511&lt;='CBSA Bike Groupings'!$B$2,'CBSA Bike Groupings'!$A$2,
IF(AND(I1511&lt;='CBSA Bike Groupings'!$B$3,I1511&gt;'CBSA Bike Groupings'!$B$2),'CBSA Bike Groupings'!$A$3,
IF(AND(I1511&lt;='CBSA Bike Groupings'!$B$4,I1511&gt;'CBSA Bike Groupings'!$B$3),'CBSA Bike Groupings'!$A$4,
IF(AND(I1511&lt;='CBSA Bike Groupings'!$B$5,I1511&gt;'CBSA Bike Groupings'!$B$4),'CBSA Bike Groupings'!$A$5,
IF(I1511&gt;'CBSA Bike Groupings'!$B$5,'CBSA Bike Groupings'!$A$6,"")))))</f>
        <v>3</v>
      </c>
      <c r="L1511" s="48">
        <f>IF(J1511&lt;='CBSA Walk Groupings'!$B$2,'CBSA Walk Groupings'!$A$2,
IF(AND(J1511&lt;='CBSA Walk Groupings'!$B$3,J1511&gt;'CBSA Walk Groupings'!$B$2),'CBSA Walk Groupings'!$A$3,
IF(AND(J1511&lt;='CBSA Walk Groupings'!$B$4,J1511&gt;'CBSA Walk Groupings'!$B$3),'CBSA Walk Groupings'!$A$4,
IF(AND(J1511&lt;='CBSA Walk Groupings'!$B$5,J1511&gt;'CBSA Walk Groupings'!$B$4),'CBSA Walk Groupings'!$A$5,
IF(J1511&gt;'CBSA Walk Groupings'!$B$5,'CBSA Walk Groupings'!$A$6,"")))))</f>
        <v>3</v>
      </c>
      <c r="M1511" s="72">
        <v>2</v>
      </c>
      <c r="N1511" s="72">
        <v>26</v>
      </c>
    </row>
    <row r="1512" spans="1:14" x14ac:dyDescent="0.25">
      <c r="A1512" t="str">
        <f t="shared" si="23"/>
        <v>River to Sea Transporation Planning Organization_2013</v>
      </c>
      <c r="B1512" t="s">
        <v>445</v>
      </c>
      <c r="C1512" s="49" t="s">
        <v>136</v>
      </c>
      <c r="D1512">
        <v>2013</v>
      </c>
      <c r="E1512" s="45">
        <v>562201.10563825583</v>
      </c>
      <c r="F1512" s="50">
        <v>216196.00291750315</v>
      </c>
      <c r="G1512" s="46">
        <v>1303.6495600467549</v>
      </c>
      <c r="H1512" s="46">
        <v>3193.8288854826378</v>
      </c>
      <c r="I1512" s="47">
        <v>0.60299429335157795</v>
      </c>
      <c r="J1512" s="47">
        <v>1.4772839656528483</v>
      </c>
      <c r="K1512" s="48">
        <f>IF(I1512&lt;='CBSA Bike Groupings'!$B$2,'CBSA Bike Groupings'!$A$2,
IF(AND(I1512&lt;='CBSA Bike Groupings'!$B$3,I1512&gt;'CBSA Bike Groupings'!$B$2),'CBSA Bike Groupings'!$A$3,
IF(AND(I1512&lt;='CBSA Bike Groupings'!$B$4,I1512&gt;'CBSA Bike Groupings'!$B$3),'CBSA Bike Groupings'!$A$4,
IF(AND(I1512&lt;='CBSA Bike Groupings'!$B$5,I1512&gt;'CBSA Bike Groupings'!$B$4),'CBSA Bike Groupings'!$A$5,
IF(I1512&gt;'CBSA Bike Groupings'!$B$5,'CBSA Bike Groupings'!$A$6,"")))))</f>
        <v>3</v>
      </c>
      <c r="L1512" s="48">
        <f>IF(J1512&lt;='CBSA Walk Groupings'!$B$2,'CBSA Walk Groupings'!$A$2,
IF(AND(J1512&lt;='CBSA Walk Groupings'!$B$3,J1512&gt;'CBSA Walk Groupings'!$B$2),'CBSA Walk Groupings'!$A$3,
IF(AND(J1512&lt;='CBSA Walk Groupings'!$B$4,J1512&gt;'CBSA Walk Groupings'!$B$3),'CBSA Walk Groupings'!$A$4,
IF(AND(J1512&lt;='CBSA Walk Groupings'!$B$5,J1512&gt;'CBSA Walk Groupings'!$B$4),'CBSA Walk Groupings'!$A$5,
IF(J1512&gt;'CBSA Walk Groupings'!$B$5,'CBSA Walk Groupings'!$A$6,"")))))</f>
        <v>2</v>
      </c>
      <c r="M1512" s="72">
        <v>7</v>
      </c>
      <c r="N1512" s="72">
        <v>17</v>
      </c>
    </row>
    <row r="1513" spans="1:14" x14ac:dyDescent="0.25">
      <c r="A1513" t="str">
        <f t="shared" si="23"/>
        <v>River to Sea Transporation Planning Organization_2014</v>
      </c>
      <c r="B1513" t="s">
        <v>445</v>
      </c>
      <c r="C1513" s="49" t="s">
        <v>136</v>
      </c>
      <c r="D1513">
        <v>2014</v>
      </c>
      <c r="E1513" s="45">
        <v>566245.63983422343</v>
      </c>
      <c r="F1513" s="50">
        <v>215728.91200096463</v>
      </c>
      <c r="G1513" s="46">
        <v>1562.6705858441471</v>
      </c>
      <c r="H1513" s="46">
        <v>2899.5091579245495</v>
      </c>
      <c r="I1513" s="47">
        <v>0.7243677128623166</v>
      </c>
      <c r="J1513" s="47">
        <v>1.3440521861583321</v>
      </c>
      <c r="K1513" s="48">
        <f>IF(I1513&lt;='CBSA Bike Groupings'!$B$2,'CBSA Bike Groupings'!$A$2,
IF(AND(I1513&lt;='CBSA Bike Groupings'!$B$3,I1513&gt;'CBSA Bike Groupings'!$B$2),'CBSA Bike Groupings'!$A$3,
IF(AND(I1513&lt;='CBSA Bike Groupings'!$B$4,I1513&gt;'CBSA Bike Groupings'!$B$3),'CBSA Bike Groupings'!$A$4,
IF(AND(I1513&lt;='CBSA Bike Groupings'!$B$5,I1513&gt;'CBSA Bike Groupings'!$B$4),'CBSA Bike Groupings'!$A$5,
IF(I1513&gt;'CBSA Bike Groupings'!$B$5,'CBSA Bike Groupings'!$A$6,"")))))</f>
        <v>4</v>
      </c>
      <c r="L1513" s="48">
        <f>IF(J1513&lt;='CBSA Walk Groupings'!$B$2,'CBSA Walk Groupings'!$A$2,
IF(AND(J1513&lt;='CBSA Walk Groupings'!$B$3,J1513&gt;'CBSA Walk Groupings'!$B$2),'CBSA Walk Groupings'!$A$3,
IF(AND(J1513&lt;='CBSA Walk Groupings'!$B$4,J1513&gt;'CBSA Walk Groupings'!$B$3),'CBSA Walk Groupings'!$A$4,
IF(AND(J1513&lt;='CBSA Walk Groupings'!$B$5,J1513&gt;'CBSA Walk Groupings'!$B$4),'CBSA Walk Groupings'!$A$5,
IF(J1513&gt;'CBSA Walk Groupings'!$B$5,'CBSA Walk Groupings'!$A$6,"")))))</f>
        <v>2</v>
      </c>
      <c r="M1513" s="72">
        <v>5</v>
      </c>
      <c r="N1513" s="72">
        <v>22</v>
      </c>
    </row>
    <row r="1514" spans="1:14" x14ac:dyDescent="0.25">
      <c r="A1514" t="str">
        <f t="shared" si="23"/>
        <v>River to Sea Transporation Planning Organization_2015</v>
      </c>
      <c r="B1514" t="s">
        <v>445</v>
      </c>
      <c r="C1514" s="49" t="s">
        <v>136</v>
      </c>
      <c r="D1514">
        <v>2015</v>
      </c>
      <c r="E1514" s="45">
        <v>572285.49142996746</v>
      </c>
      <c r="F1514" s="50">
        <v>220955.81835089394</v>
      </c>
      <c r="G1514" s="46">
        <v>1657.1961555796142</v>
      </c>
      <c r="H1514" s="46">
        <v>2584.5858266827013</v>
      </c>
      <c r="I1514" s="47">
        <v>0.75001245404991601</v>
      </c>
      <c r="J1514" s="47">
        <v>1.1697296979879437</v>
      </c>
      <c r="K1514" s="48">
        <f>IF(I1514&lt;='CBSA Bike Groupings'!$B$2,'CBSA Bike Groupings'!$A$2,
IF(AND(I1514&lt;='CBSA Bike Groupings'!$B$3,I1514&gt;'CBSA Bike Groupings'!$B$2),'CBSA Bike Groupings'!$A$3,
IF(AND(I1514&lt;='CBSA Bike Groupings'!$B$4,I1514&gt;'CBSA Bike Groupings'!$B$3),'CBSA Bike Groupings'!$A$4,
IF(AND(I1514&lt;='CBSA Bike Groupings'!$B$5,I1514&gt;'CBSA Bike Groupings'!$B$4),'CBSA Bike Groupings'!$A$5,
IF(I1514&gt;'CBSA Bike Groupings'!$B$5,'CBSA Bike Groupings'!$A$6,"")))))</f>
        <v>4</v>
      </c>
      <c r="L1514" s="48">
        <f>IF(J1514&lt;='CBSA Walk Groupings'!$B$2,'CBSA Walk Groupings'!$A$2,
IF(AND(J1514&lt;='CBSA Walk Groupings'!$B$3,J1514&gt;'CBSA Walk Groupings'!$B$2),'CBSA Walk Groupings'!$A$3,
IF(AND(J1514&lt;='CBSA Walk Groupings'!$B$4,J1514&gt;'CBSA Walk Groupings'!$B$3),'CBSA Walk Groupings'!$A$4,
IF(AND(J1514&lt;='CBSA Walk Groupings'!$B$5,J1514&gt;'CBSA Walk Groupings'!$B$4),'CBSA Walk Groupings'!$A$5,
IF(J1514&gt;'CBSA Walk Groupings'!$B$5,'CBSA Walk Groupings'!$A$6,"")))))</f>
        <v>1</v>
      </c>
      <c r="M1514" s="72">
        <v>5</v>
      </c>
      <c r="N1514" s="72">
        <v>18</v>
      </c>
    </row>
    <row r="1515" spans="1:14" x14ac:dyDescent="0.25">
      <c r="A1515" t="str">
        <f t="shared" si="23"/>
        <v>River to Sea Transporation Planning Organization_2016</v>
      </c>
      <c r="B1515" t="s">
        <v>445</v>
      </c>
      <c r="C1515" s="49" t="s">
        <v>136</v>
      </c>
      <c r="D1515">
        <v>2016</v>
      </c>
      <c r="E1515" s="45">
        <v>581418.91746098688</v>
      </c>
      <c r="F1515" s="50">
        <v>227949.8772281179</v>
      </c>
      <c r="G1515" s="46">
        <v>1793.6717185817211</v>
      </c>
      <c r="H1515" s="46">
        <v>2561.885386817351</v>
      </c>
      <c r="I1515" s="47">
        <v>0.78687110534686844</v>
      </c>
      <c r="J1515" s="47">
        <v>1.123881011900514</v>
      </c>
      <c r="K1515" s="48">
        <f>IF(I1515&lt;='CBSA Bike Groupings'!$B$2,'CBSA Bike Groupings'!$A$2,
IF(AND(I1515&lt;='CBSA Bike Groupings'!$B$3,I1515&gt;'CBSA Bike Groupings'!$B$2),'CBSA Bike Groupings'!$A$3,
IF(AND(I1515&lt;='CBSA Bike Groupings'!$B$4,I1515&gt;'CBSA Bike Groupings'!$B$3),'CBSA Bike Groupings'!$A$4,
IF(AND(I1515&lt;='CBSA Bike Groupings'!$B$5,I1515&gt;'CBSA Bike Groupings'!$B$4),'CBSA Bike Groupings'!$A$5,
IF(I1515&gt;'CBSA Bike Groupings'!$B$5,'CBSA Bike Groupings'!$A$6,"")))))</f>
        <v>4</v>
      </c>
      <c r="L1515" s="48">
        <f>IF(J1515&lt;='CBSA Walk Groupings'!$B$2,'CBSA Walk Groupings'!$A$2,
IF(AND(J1515&lt;='CBSA Walk Groupings'!$B$3,J1515&gt;'CBSA Walk Groupings'!$B$2),'CBSA Walk Groupings'!$A$3,
IF(AND(J1515&lt;='CBSA Walk Groupings'!$B$4,J1515&gt;'CBSA Walk Groupings'!$B$3),'CBSA Walk Groupings'!$A$4,
IF(AND(J1515&lt;='CBSA Walk Groupings'!$B$5,J1515&gt;'CBSA Walk Groupings'!$B$4),'CBSA Walk Groupings'!$A$5,
IF(J1515&gt;'CBSA Walk Groupings'!$B$5,'CBSA Walk Groupings'!$A$6,"")))))</f>
        <v>1</v>
      </c>
      <c r="M1515" s="72">
        <v>6</v>
      </c>
      <c r="N1515" s="72">
        <v>20</v>
      </c>
    </row>
    <row r="1516" spans="1:14" x14ac:dyDescent="0.25">
      <c r="A1516" t="str">
        <f t="shared" si="23"/>
        <v>River to Sea Transporation Planning Organization_2017</v>
      </c>
      <c r="B1516" t="s">
        <v>445</v>
      </c>
      <c r="C1516" s="49" t="s">
        <v>136</v>
      </c>
      <c r="D1516">
        <v>2017</v>
      </c>
      <c r="E1516" s="45">
        <v>590671</v>
      </c>
      <c r="F1516" s="50">
        <v>235478</v>
      </c>
      <c r="G1516" s="46">
        <v>1828</v>
      </c>
      <c r="H1516" s="46">
        <v>2455</v>
      </c>
      <c r="I1516" s="47">
        <f>(G1516/$F1516)*100</f>
        <v>0.77629332676513307</v>
      </c>
      <c r="J1516" s="47">
        <f>(H1516/$F1516)*100</f>
        <v>1.0425602391730862</v>
      </c>
      <c r="K1516" s="48">
        <f>IF(I1516&lt;='CBSA Bike Groupings'!$B$2,'CBSA Bike Groupings'!$A$2,
IF(AND(I1516&lt;='CBSA Bike Groupings'!$B$3,I1516&gt;'CBSA Bike Groupings'!$B$2),'CBSA Bike Groupings'!$A$3,
IF(AND(I1516&lt;='CBSA Bike Groupings'!$B$4,I1516&gt;'CBSA Bike Groupings'!$B$3),'CBSA Bike Groupings'!$A$4,
IF(AND(I1516&lt;='CBSA Bike Groupings'!$B$5,I1516&gt;'CBSA Bike Groupings'!$B$4),'CBSA Bike Groupings'!$A$5,
IF(I1516&gt;'CBSA Bike Groupings'!$B$5,'CBSA Bike Groupings'!$A$6,"")))))</f>
        <v>4</v>
      </c>
      <c r="L1516" s="48">
        <f>IF(J1516&lt;='CBSA Walk Groupings'!$B$2,'CBSA Walk Groupings'!$A$2,
IF(AND(J1516&lt;='CBSA Walk Groupings'!$B$3,J1516&gt;'CBSA Walk Groupings'!$B$2),'CBSA Walk Groupings'!$A$3,
IF(AND(J1516&lt;='CBSA Walk Groupings'!$B$4,J1516&gt;'CBSA Walk Groupings'!$B$3),'CBSA Walk Groupings'!$A$4,
IF(AND(J1516&lt;='CBSA Walk Groupings'!$B$5,J1516&gt;'CBSA Walk Groupings'!$B$4),'CBSA Walk Groupings'!$A$5,
IF(J1516&gt;'CBSA Walk Groupings'!$B$5,'CBSA Walk Groupings'!$A$6,"")))))</f>
        <v>1</v>
      </c>
      <c r="M1516" s="72">
        <v>5</v>
      </c>
      <c r="N1516" s="72">
        <v>29</v>
      </c>
    </row>
    <row r="1517" spans="1:14" x14ac:dyDescent="0.25">
      <c r="A1517" t="str">
        <f t="shared" si="23"/>
        <v>Roanoke Valley MPO_2013</v>
      </c>
      <c r="B1517" t="s">
        <v>446</v>
      </c>
      <c r="C1517" s="49" t="s">
        <v>149</v>
      </c>
      <c r="D1517">
        <v>2013</v>
      </c>
      <c r="E1517" s="45">
        <v>219614.30476473831</v>
      </c>
      <c r="F1517" s="50">
        <v>103592.35862881443</v>
      </c>
      <c r="G1517" s="46">
        <v>152.76924338480404</v>
      </c>
      <c r="H1517" s="46">
        <v>2149.6950095365596</v>
      </c>
      <c r="I1517" s="47">
        <v>0.1474715369037953</v>
      </c>
      <c r="J1517" s="47">
        <v>2.0751482425834231</v>
      </c>
      <c r="K1517" s="48">
        <f>IF(I1517&lt;='CBSA Bike Groupings'!$B$2,'CBSA Bike Groupings'!$A$2,
IF(AND(I1517&lt;='CBSA Bike Groupings'!$B$3,I1517&gt;'CBSA Bike Groupings'!$B$2),'CBSA Bike Groupings'!$A$3,
IF(AND(I1517&lt;='CBSA Bike Groupings'!$B$4,I1517&gt;'CBSA Bike Groupings'!$B$3),'CBSA Bike Groupings'!$A$4,
IF(AND(I1517&lt;='CBSA Bike Groupings'!$B$5,I1517&gt;'CBSA Bike Groupings'!$B$4),'CBSA Bike Groupings'!$A$5,
IF(I1517&gt;'CBSA Bike Groupings'!$B$5,'CBSA Bike Groupings'!$A$6,"")))))</f>
        <v>1</v>
      </c>
      <c r="L1517" s="48">
        <f>IF(J1517&lt;='CBSA Walk Groupings'!$B$2,'CBSA Walk Groupings'!$A$2,
IF(AND(J1517&lt;='CBSA Walk Groupings'!$B$3,J1517&gt;'CBSA Walk Groupings'!$B$2),'CBSA Walk Groupings'!$A$3,
IF(AND(J1517&lt;='CBSA Walk Groupings'!$B$4,J1517&gt;'CBSA Walk Groupings'!$B$3),'CBSA Walk Groupings'!$A$4,
IF(AND(J1517&lt;='CBSA Walk Groupings'!$B$5,J1517&gt;'CBSA Walk Groupings'!$B$4),'CBSA Walk Groupings'!$A$5,
IF(J1517&gt;'CBSA Walk Groupings'!$B$5,'CBSA Walk Groupings'!$A$6,"")))))</f>
        <v>3</v>
      </c>
      <c r="M1517" s="72">
        <v>0</v>
      </c>
      <c r="N1517" s="72">
        <v>2</v>
      </c>
    </row>
    <row r="1518" spans="1:14" x14ac:dyDescent="0.25">
      <c r="A1518" t="str">
        <f t="shared" si="23"/>
        <v>Roanoke Valley MPO_2014</v>
      </c>
      <c r="B1518" t="s">
        <v>446</v>
      </c>
      <c r="C1518" s="49" t="s">
        <v>149</v>
      </c>
      <c r="D1518">
        <v>2014</v>
      </c>
      <c r="E1518" s="45">
        <v>220643.33212057472</v>
      </c>
      <c r="F1518" s="50">
        <v>104323.01053978576</v>
      </c>
      <c r="G1518" s="46">
        <v>282.03501542089998</v>
      </c>
      <c r="H1518" s="46">
        <v>1916.1175473601249</v>
      </c>
      <c r="I1518" s="47">
        <v>0.27034784939736767</v>
      </c>
      <c r="J1518" s="47">
        <v>1.8367161160762071</v>
      </c>
      <c r="K1518" s="48">
        <f>IF(I1518&lt;='CBSA Bike Groupings'!$B$2,'CBSA Bike Groupings'!$A$2,
IF(AND(I1518&lt;='CBSA Bike Groupings'!$B$3,I1518&gt;'CBSA Bike Groupings'!$B$2),'CBSA Bike Groupings'!$A$3,
IF(AND(I1518&lt;='CBSA Bike Groupings'!$B$4,I1518&gt;'CBSA Bike Groupings'!$B$3),'CBSA Bike Groupings'!$A$4,
IF(AND(I1518&lt;='CBSA Bike Groupings'!$B$5,I1518&gt;'CBSA Bike Groupings'!$B$4),'CBSA Bike Groupings'!$A$5,
IF(I1518&gt;'CBSA Bike Groupings'!$B$5,'CBSA Bike Groupings'!$A$6,"")))))</f>
        <v>2</v>
      </c>
      <c r="L1518" s="48">
        <f>IF(J1518&lt;='CBSA Walk Groupings'!$B$2,'CBSA Walk Groupings'!$A$2,
IF(AND(J1518&lt;='CBSA Walk Groupings'!$B$3,J1518&gt;'CBSA Walk Groupings'!$B$2),'CBSA Walk Groupings'!$A$3,
IF(AND(J1518&lt;='CBSA Walk Groupings'!$B$4,J1518&gt;'CBSA Walk Groupings'!$B$3),'CBSA Walk Groupings'!$A$4,
IF(AND(J1518&lt;='CBSA Walk Groupings'!$B$5,J1518&gt;'CBSA Walk Groupings'!$B$4),'CBSA Walk Groupings'!$A$5,
IF(J1518&gt;'CBSA Walk Groupings'!$B$5,'CBSA Walk Groupings'!$A$6,"")))))</f>
        <v>3</v>
      </c>
      <c r="M1518" s="72">
        <v>1</v>
      </c>
      <c r="N1518" s="72">
        <v>3</v>
      </c>
    </row>
    <row r="1519" spans="1:14" x14ac:dyDescent="0.25">
      <c r="A1519" t="str">
        <f t="shared" si="23"/>
        <v>Roanoke Valley MPO_2015</v>
      </c>
      <c r="B1519" t="s">
        <v>446</v>
      </c>
      <c r="C1519" s="49" t="s">
        <v>149</v>
      </c>
      <c r="D1519">
        <v>2015</v>
      </c>
      <c r="E1519" s="45">
        <v>221588.56673915783</v>
      </c>
      <c r="F1519" s="50">
        <v>104801.01106571882</v>
      </c>
      <c r="G1519" s="46">
        <v>280.68255929411862</v>
      </c>
      <c r="H1519" s="46">
        <v>1909.1963078322383</v>
      </c>
      <c r="I1519" s="47">
        <v>0.26782428570093436</v>
      </c>
      <c r="J1519" s="47">
        <v>1.8217346268110102</v>
      </c>
      <c r="K1519" s="48">
        <f>IF(I1519&lt;='CBSA Bike Groupings'!$B$2,'CBSA Bike Groupings'!$A$2,
IF(AND(I1519&lt;='CBSA Bike Groupings'!$B$3,I1519&gt;'CBSA Bike Groupings'!$B$2),'CBSA Bike Groupings'!$A$3,
IF(AND(I1519&lt;='CBSA Bike Groupings'!$B$4,I1519&gt;'CBSA Bike Groupings'!$B$3),'CBSA Bike Groupings'!$A$4,
IF(AND(I1519&lt;='CBSA Bike Groupings'!$B$5,I1519&gt;'CBSA Bike Groupings'!$B$4),'CBSA Bike Groupings'!$A$5,
IF(I1519&gt;'CBSA Bike Groupings'!$B$5,'CBSA Bike Groupings'!$A$6,"")))))</f>
        <v>2</v>
      </c>
      <c r="L1519" s="48">
        <f>IF(J1519&lt;='CBSA Walk Groupings'!$B$2,'CBSA Walk Groupings'!$A$2,
IF(AND(J1519&lt;='CBSA Walk Groupings'!$B$3,J1519&gt;'CBSA Walk Groupings'!$B$2),'CBSA Walk Groupings'!$A$3,
IF(AND(J1519&lt;='CBSA Walk Groupings'!$B$4,J1519&gt;'CBSA Walk Groupings'!$B$3),'CBSA Walk Groupings'!$A$4,
IF(AND(J1519&lt;='CBSA Walk Groupings'!$B$5,J1519&gt;'CBSA Walk Groupings'!$B$4),'CBSA Walk Groupings'!$A$5,
IF(J1519&gt;'CBSA Walk Groupings'!$B$5,'CBSA Walk Groupings'!$A$6,"")))))</f>
        <v>2</v>
      </c>
      <c r="M1519" s="72">
        <v>1</v>
      </c>
      <c r="N1519" s="72">
        <v>1</v>
      </c>
    </row>
    <row r="1520" spans="1:14" x14ac:dyDescent="0.25">
      <c r="A1520" t="str">
        <f t="shared" si="23"/>
        <v>Roanoke Valley MPO_2016</v>
      </c>
      <c r="B1520" t="s">
        <v>446</v>
      </c>
      <c r="C1520" s="49" t="s">
        <v>149</v>
      </c>
      <c r="D1520">
        <v>2016</v>
      </c>
      <c r="E1520" s="45">
        <v>222077.66163892267</v>
      </c>
      <c r="F1520" s="50">
        <v>105418.70122060673</v>
      </c>
      <c r="G1520" s="46">
        <v>281.85134388811775</v>
      </c>
      <c r="H1520" s="46">
        <v>2072.0280938473506</v>
      </c>
      <c r="I1520" s="47">
        <v>0.26736370361677614</v>
      </c>
      <c r="J1520" s="47">
        <v>1.9655223123184531</v>
      </c>
      <c r="K1520" s="48">
        <f>IF(I1520&lt;='CBSA Bike Groupings'!$B$2,'CBSA Bike Groupings'!$A$2,
IF(AND(I1520&lt;='CBSA Bike Groupings'!$B$3,I1520&gt;'CBSA Bike Groupings'!$B$2),'CBSA Bike Groupings'!$A$3,
IF(AND(I1520&lt;='CBSA Bike Groupings'!$B$4,I1520&gt;'CBSA Bike Groupings'!$B$3),'CBSA Bike Groupings'!$A$4,
IF(AND(I1520&lt;='CBSA Bike Groupings'!$B$5,I1520&gt;'CBSA Bike Groupings'!$B$4),'CBSA Bike Groupings'!$A$5,
IF(I1520&gt;'CBSA Bike Groupings'!$B$5,'CBSA Bike Groupings'!$A$6,"")))))</f>
        <v>2</v>
      </c>
      <c r="L1520" s="48">
        <f>IF(J1520&lt;='CBSA Walk Groupings'!$B$2,'CBSA Walk Groupings'!$A$2,
IF(AND(J1520&lt;='CBSA Walk Groupings'!$B$3,J1520&gt;'CBSA Walk Groupings'!$B$2),'CBSA Walk Groupings'!$A$3,
IF(AND(J1520&lt;='CBSA Walk Groupings'!$B$4,J1520&gt;'CBSA Walk Groupings'!$B$3),'CBSA Walk Groupings'!$A$4,
IF(AND(J1520&lt;='CBSA Walk Groupings'!$B$5,J1520&gt;'CBSA Walk Groupings'!$B$4),'CBSA Walk Groupings'!$A$5,
IF(J1520&gt;'CBSA Walk Groupings'!$B$5,'CBSA Walk Groupings'!$A$6,"")))))</f>
        <v>3</v>
      </c>
      <c r="M1520" s="72">
        <v>0</v>
      </c>
      <c r="N1520" s="72">
        <v>4</v>
      </c>
    </row>
    <row r="1521" spans="1:14" x14ac:dyDescent="0.25">
      <c r="A1521" t="str">
        <f t="shared" si="23"/>
        <v>Roanoke Valley MPO_2017</v>
      </c>
      <c r="B1521" t="s">
        <v>446</v>
      </c>
      <c r="C1521" s="49" t="s">
        <v>149</v>
      </c>
      <c r="D1521">
        <v>2017</v>
      </c>
      <c r="E1521" s="45">
        <v>222507</v>
      </c>
      <c r="F1521" s="50">
        <v>105688</v>
      </c>
      <c r="G1521" s="46">
        <v>388</v>
      </c>
      <c r="H1521" s="46">
        <v>2524</v>
      </c>
      <c r="I1521" s="47">
        <f>(G1521/$F1521)*100</f>
        <v>0.36711831049882676</v>
      </c>
      <c r="J1521" s="47">
        <f>(H1521/$F1521)*100</f>
        <v>2.3881613806676252</v>
      </c>
      <c r="K1521" s="48">
        <f>IF(I1521&lt;='CBSA Bike Groupings'!$B$2,'CBSA Bike Groupings'!$A$2,
IF(AND(I1521&lt;='CBSA Bike Groupings'!$B$3,I1521&gt;'CBSA Bike Groupings'!$B$2),'CBSA Bike Groupings'!$A$3,
IF(AND(I1521&lt;='CBSA Bike Groupings'!$B$4,I1521&gt;'CBSA Bike Groupings'!$B$3),'CBSA Bike Groupings'!$A$4,
IF(AND(I1521&lt;='CBSA Bike Groupings'!$B$5,I1521&gt;'CBSA Bike Groupings'!$B$4),'CBSA Bike Groupings'!$A$5,
IF(I1521&gt;'CBSA Bike Groupings'!$B$5,'CBSA Bike Groupings'!$A$6,"")))))</f>
        <v>3</v>
      </c>
      <c r="L1521" s="48">
        <f>IF(J1521&lt;='CBSA Walk Groupings'!$B$2,'CBSA Walk Groupings'!$A$2,
IF(AND(J1521&lt;='CBSA Walk Groupings'!$B$3,J1521&gt;'CBSA Walk Groupings'!$B$2),'CBSA Walk Groupings'!$A$3,
IF(AND(J1521&lt;='CBSA Walk Groupings'!$B$4,J1521&gt;'CBSA Walk Groupings'!$B$3),'CBSA Walk Groupings'!$A$4,
IF(AND(J1521&lt;='CBSA Walk Groupings'!$B$5,J1521&gt;'CBSA Walk Groupings'!$B$4),'CBSA Walk Groupings'!$A$5,
IF(J1521&gt;'CBSA Walk Groupings'!$B$5,'CBSA Walk Groupings'!$A$6,"")))))</f>
        <v>4</v>
      </c>
      <c r="M1521" s="72">
        <v>0</v>
      </c>
      <c r="N1521" s="72">
        <v>6</v>
      </c>
    </row>
    <row r="1522" spans="1:14" x14ac:dyDescent="0.25">
      <c r="A1522" t="str">
        <f t="shared" si="23"/>
        <v>Rochester-Olmsted COG_2013</v>
      </c>
      <c r="B1522" t="s">
        <v>447</v>
      </c>
      <c r="C1522" s="49" t="s">
        <v>234</v>
      </c>
      <c r="D1522">
        <v>2013</v>
      </c>
      <c r="E1522" s="45">
        <v>146237.76993622529</v>
      </c>
      <c r="F1522" s="50">
        <v>77293.014147158217</v>
      </c>
      <c r="G1522" s="46">
        <v>451.97456803935495</v>
      </c>
      <c r="H1522" s="46">
        <v>2407.5644530865211</v>
      </c>
      <c r="I1522" s="47">
        <v>0.58475474533680405</v>
      </c>
      <c r="J1522" s="47">
        <v>3.1148538838228741</v>
      </c>
      <c r="K1522" s="48">
        <f>IF(I1522&lt;='CBSA Bike Groupings'!$B$2,'CBSA Bike Groupings'!$A$2,
IF(AND(I1522&lt;='CBSA Bike Groupings'!$B$3,I1522&gt;'CBSA Bike Groupings'!$B$2),'CBSA Bike Groupings'!$A$3,
IF(AND(I1522&lt;='CBSA Bike Groupings'!$B$4,I1522&gt;'CBSA Bike Groupings'!$B$3),'CBSA Bike Groupings'!$A$4,
IF(AND(I1522&lt;='CBSA Bike Groupings'!$B$5,I1522&gt;'CBSA Bike Groupings'!$B$4),'CBSA Bike Groupings'!$A$5,
IF(I1522&gt;'CBSA Bike Groupings'!$B$5,'CBSA Bike Groupings'!$A$6,"")))))</f>
        <v>3</v>
      </c>
      <c r="L1522" s="48">
        <f>IF(J1522&lt;='CBSA Walk Groupings'!$B$2,'CBSA Walk Groupings'!$A$2,
IF(AND(J1522&lt;='CBSA Walk Groupings'!$B$3,J1522&gt;'CBSA Walk Groupings'!$B$2),'CBSA Walk Groupings'!$A$3,
IF(AND(J1522&lt;='CBSA Walk Groupings'!$B$4,J1522&gt;'CBSA Walk Groupings'!$B$3),'CBSA Walk Groupings'!$A$4,
IF(AND(J1522&lt;='CBSA Walk Groupings'!$B$5,J1522&gt;'CBSA Walk Groupings'!$B$4),'CBSA Walk Groupings'!$A$5,
IF(J1522&gt;'CBSA Walk Groupings'!$B$5,'CBSA Walk Groupings'!$A$6,"")))))</f>
        <v>4</v>
      </c>
      <c r="M1522" s="72">
        <v>0</v>
      </c>
      <c r="N1522" s="72">
        <v>0</v>
      </c>
    </row>
    <row r="1523" spans="1:14" x14ac:dyDescent="0.25">
      <c r="A1523" t="str">
        <f t="shared" si="23"/>
        <v>Rochester-Olmsted COG_2014</v>
      </c>
      <c r="B1523" t="s">
        <v>447</v>
      </c>
      <c r="C1523" s="49" t="s">
        <v>234</v>
      </c>
      <c r="D1523">
        <v>2014</v>
      </c>
      <c r="E1523" s="45">
        <v>147604.70827074233</v>
      </c>
      <c r="F1523" s="50">
        <v>78041.771127366825</v>
      </c>
      <c r="G1523" s="46">
        <v>508.5823074877747</v>
      </c>
      <c r="H1523" s="46">
        <v>2354.6579269927302</v>
      </c>
      <c r="I1523" s="47">
        <v>0.6516796071398111</v>
      </c>
      <c r="J1523" s="47">
        <v>3.0171764338226619</v>
      </c>
      <c r="K1523" s="48">
        <f>IF(I1523&lt;='CBSA Bike Groupings'!$B$2,'CBSA Bike Groupings'!$A$2,
IF(AND(I1523&lt;='CBSA Bike Groupings'!$B$3,I1523&gt;'CBSA Bike Groupings'!$B$2),'CBSA Bike Groupings'!$A$3,
IF(AND(I1523&lt;='CBSA Bike Groupings'!$B$4,I1523&gt;'CBSA Bike Groupings'!$B$3),'CBSA Bike Groupings'!$A$4,
IF(AND(I1523&lt;='CBSA Bike Groupings'!$B$5,I1523&gt;'CBSA Bike Groupings'!$B$4),'CBSA Bike Groupings'!$A$5,
IF(I1523&gt;'CBSA Bike Groupings'!$B$5,'CBSA Bike Groupings'!$A$6,"")))))</f>
        <v>4</v>
      </c>
      <c r="L1523" s="48">
        <f>IF(J1523&lt;='CBSA Walk Groupings'!$B$2,'CBSA Walk Groupings'!$A$2,
IF(AND(J1523&lt;='CBSA Walk Groupings'!$B$3,J1523&gt;'CBSA Walk Groupings'!$B$2),'CBSA Walk Groupings'!$A$3,
IF(AND(J1523&lt;='CBSA Walk Groupings'!$B$4,J1523&gt;'CBSA Walk Groupings'!$B$3),'CBSA Walk Groupings'!$A$4,
IF(AND(J1523&lt;='CBSA Walk Groupings'!$B$5,J1523&gt;'CBSA Walk Groupings'!$B$4),'CBSA Walk Groupings'!$A$5,
IF(J1523&gt;'CBSA Walk Groupings'!$B$5,'CBSA Walk Groupings'!$A$6,"")))))</f>
        <v>4</v>
      </c>
      <c r="M1523" s="72">
        <v>0</v>
      </c>
      <c r="N1523" s="72">
        <v>1</v>
      </c>
    </row>
    <row r="1524" spans="1:14" x14ac:dyDescent="0.25">
      <c r="A1524" t="str">
        <f t="shared" si="23"/>
        <v>Rochester-Olmsted COG_2015</v>
      </c>
      <c r="B1524" t="s">
        <v>447</v>
      </c>
      <c r="C1524" s="49" t="s">
        <v>234</v>
      </c>
      <c r="D1524">
        <v>2015</v>
      </c>
      <c r="E1524" s="45">
        <v>148913.39145709889</v>
      </c>
      <c r="F1524" s="50">
        <v>78924.053431304579</v>
      </c>
      <c r="G1524" s="46">
        <v>641.52626228676183</v>
      </c>
      <c r="H1524" s="46">
        <v>2556.0083955570149</v>
      </c>
      <c r="I1524" s="47">
        <v>0.81283998273751312</v>
      </c>
      <c r="J1524" s="47">
        <v>3.2385670583705664</v>
      </c>
      <c r="K1524" s="48">
        <f>IF(I1524&lt;='CBSA Bike Groupings'!$B$2,'CBSA Bike Groupings'!$A$2,
IF(AND(I1524&lt;='CBSA Bike Groupings'!$B$3,I1524&gt;'CBSA Bike Groupings'!$B$2),'CBSA Bike Groupings'!$A$3,
IF(AND(I1524&lt;='CBSA Bike Groupings'!$B$4,I1524&gt;'CBSA Bike Groupings'!$B$3),'CBSA Bike Groupings'!$A$4,
IF(AND(I1524&lt;='CBSA Bike Groupings'!$B$5,I1524&gt;'CBSA Bike Groupings'!$B$4),'CBSA Bike Groupings'!$A$5,
IF(I1524&gt;'CBSA Bike Groupings'!$B$5,'CBSA Bike Groupings'!$A$6,"")))))</f>
        <v>5</v>
      </c>
      <c r="L1524" s="48">
        <f>IF(J1524&lt;='CBSA Walk Groupings'!$B$2,'CBSA Walk Groupings'!$A$2,
IF(AND(J1524&lt;='CBSA Walk Groupings'!$B$3,J1524&gt;'CBSA Walk Groupings'!$B$2),'CBSA Walk Groupings'!$A$3,
IF(AND(J1524&lt;='CBSA Walk Groupings'!$B$4,J1524&gt;'CBSA Walk Groupings'!$B$3),'CBSA Walk Groupings'!$A$4,
IF(AND(J1524&lt;='CBSA Walk Groupings'!$B$5,J1524&gt;'CBSA Walk Groupings'!$B$4),'CBSA Walk Groupings'!$A$5,
IF(J1524&gt;'CBSA Walk Groupings'!$B$5,'CBSA Walk Groupings'!$A$6,"")))))</f>
        <v>5</v>
      </c>
      <c r="M1524" s="72">
        <v>0</v>
      </c>
      <c r="N1524" s="72">
        <v>1</v>
      </c>
    </row>
    <row r="1525" spans="1:14" x14ac:dyDescent="0.25">
      <c r="A1525" t="str">
        <f t="shared" si="23"/>
        <v>Rochester-Olmsted COG_2016</v>
      </c>
      <c r="B1525" t="s">
        <v>447</v>
      </c>
      <c r="C1525" s="49" t="s">
        <v>234</v>
      </c>
      <c r="D1525">
        <v>2016</v>
      </c>
      <c r="E1525" s="45">
        <v>150280.09531917676</v>
      </c>
      <c r="F1525" s="50">
        <v>78956.130424063464</v>
      </c>
      <c r="G1525" s="46">
        <v>706.50833931640341</v>
      </c>
      <c r="H1525" s="46">
        <v>2685.8745840812899</v>
      </c>
      <c r="I1525" s="47">
        <v>0.89481125217489232</v>
      </c>
      <c r="J1525" s="47">
        <v>3.4017302642059515</v>
      </c>
      <c r="K1525" s="48">
        <f>IF(I1525&lt;='CBSA Bike Groupings'!$B$2,'CBSA Bike Groupings'!$A$2,
IF(AND(I1525&lt;='CBSA Bike Groupings'!$B$3,I1525&gt;'CBSA Bike Groupings'!$B$2),'CBSA Bike Groupings'!$A$3,
IF(AND(I1525&lt;='CBSA Bike Groupings'!$B$4,I1525&gt;'CBSA Bike Groupings'!$B$3),'CBSA Bike Groupings'!$A$4,
IF(AND(I1525&lt;='CBSA Bike Groupings'!$B$5,I1525&gt;'CBSA Bike Groupings'!$B$4),'CBSA Bike Groupings'!$A$5,
IF(I1525&gt;'CBSA Bike Groupings'!$B$5,'CBSA Bike Groupings'!$A$6,"")))))</f>
        <v>5</v>
      </c>
      <c r="L1525" s="48">
        <f>IF(J1525&lt;='CBSA Walk Groupings'!$B$2,'CBSA Walk Groupings'!$A$2,
IF(AND(J1525&lt;='CBSA Walk Groupings'!$B$3,J1525&gt;'CBSA Walk Groupings'!$B$2),'CBSA Walk Groupings'!$A$3,
IF(AND(J1525&lt;='CBSA Walk Groupings'!$B$4,J1525&gt;'CBSA Walk Groupings'!$B$3),'CBSA Walk Groupings'!$A$4,
IF(AND(J1525&lt;='CBSA Walk Groupings'!$B$5,J1525&gt;'CBSA Walk Groupings'!$B$4),'CBSA Walk Groupings'!$A$5,
IF(J1525&gt;'CBSA Walk Groupings'!$B$5,'CBSA Walk Groupings'!$A$6,"")))))</f>
        <v>5</v>
      </c>
      <c r="M1525" s="72">
        <v>2</v>
      </c>
      <c r="N1525" s="72">
        <v>2</v>
      </c>
    </row>
    <row r="1526" spans="1:14" x14ac:dyDescent="0.25">
      <c r="A1526" t="str">
        <f t="shared" si="23"/>
        <v>Rochester-Olmsted COG_2017</v>
      </c>
      <c r="B1526" t="s">
        <v>447</v>
      </c>
      <c r="C1526" s="49" t="s">
        <v>234</v>
      </c>
      <c r="D1526">
        <v>2017</v>
      </c>
      <c r="E1526" s="45">
        <v>151860</v>
      </c>
      <c r="F1526" s="50">
        <v>79693</v>
      </c>
      <c r="G1526" s="46">
        <v>709</v>
      </c>
      <c r="H1526" s="46">
        <v>2802</v>
      </c>
      <c r="I1526" s="47">
        <f>(G1526/$F1526)*100</f>
        <v>0.88966408592975543</v>
      </c>
      <c r="J1526" s="47">
        <f>(H1526/$F1526)*100</f>
        <v>3.5159926216857187</v>
      </c>
      <c r="K1526" s="48">
        <f>IF(I1526&lt;='CBSA Bike Groupings'!$B$2,'CBSA Bike Groupings'!$A$2,
IF(AND(I1526&lt;='CBSA Bike Groupings'!$B$3,I1526&gt;'CBSA Bike Groupings'!$B$2),'CBSA Bike Groupings'!$A$3,
IF(AND(I1526&lt;='CBSA Bike Groupings'!$B$4,I1526&gt;'CBSA Bike Groupings'!$B$3),'CBSA Bike Groupings'!$A$4,
IF(AND(I1526&lt;='CBSA Bike Groupings'!$B$5,I1526&gt;'CBSA Bike Groupings'!$B$4),'CBSA Bike Groupings'!$A$5,
IF(I1526&gt;'CBSA Bike Groupings'!$B$5,'CBSA Bike Groupings'!$A$6,"")))))</f>
        <v>5</v>
      </c>
      <c r="L1526" s="48">
        <f>IF(J1526&lt;='CBSA Walk Groupings'!$B$2,'CBSA Walk Groupings'!$A$2,
IF(AND(J1526&lt;='CBSA Walk Groupings'!$B$3,J1526&gt;'CBSA Walk Groupings'!$B$2),'CBSA Walk Groupings'!$A$3,
IF(AND(J1526&lt;='CBSA Walk Groupings'!$B$4,J1526&gt;'CBSA Walk Groupings'!$B$3),'CBSA Walk Groupings'!$A$4,
IF(AND(J1526&lt;='CBSA Walk Groupings'!$B$5,J1526&gt;'CBSA Walk Groupings'!$B$4),'CBSA Walk Groupings'!$A$5,
IF(J1526&gt;'CBSA Walk Groupings'!$B$5,'CBSA Walk Groupings'!$A$6,"")))))</f>
        <v>5</v>
      </c>
      <c r="M1526" s="72">
        <v>0</v>
      </c>
      <c r="N1526" s="72">
        <v>2</v>
      </c>
    </row>
    <row r="1527" spans="1:14" x14ac:dyDescent="0.25">
      <c r="A1527" t="str">
        <f t="shared" si="23"/>
        <v>Rock Hill-Fort Mill Area Transportation Study_2013</v>
      </c>
      <c r="B1527" t="s">
        <v>448</v>
      </c>
      <c r="C1527" s="49" t="s">
        <v>111</v>
      </c>
      <c r="D1527">
        <v>2013</v>
      </c>
      <c r="E1527" s="45">
        <v>179308.26911514302</v>
      </c>
      <c r="F1527" s="50">
        <v>84331.267611638163</v>
      </c>
      <c r="G1527" s="46">
        <v>152.77809982007238</v>
      </c>
      <c r="H1527" s="46">
        <v>1198.8072271945898</v>
      </c>
      <c r="I1527" s="47">
        <v>0.18116423972617743</v>
      </c>
      <c r="J1527" s="47">
        <v>1.4215453664414597</v>
      </c>
      <c r="K1527" s="48">
        <f>IF(I1527&lt;='CBSA Bike Groupings'!$B$2,'CBSA Bike Groupings'!$A$2,
IF(AND(I1527&lt;='CBSA Bike Groupings'!$B$3,I1527&gt;'CBSA Bike Groupings'!$B$2),'CBSA Bike Groupings'!$A$3,
IF(AND(I1527&lt;='CBSA Bike Groupings'!$B$4,I1527&gt;'CBSA Bike Groupings'!$B$3),'CBSA Bike Groupings'!$A$4,
IF(AND(I1527&lt;='CBSA Bike Groupings'!$B$5,I1527&gt;'CBSA Bike Groupings'!$B$4),'CBSA Bike Groupings'!$A$5,
IF(I1527&gt;'CBSA Bike Groupings'!$B$5,'CBSA Bike Groupings'!$A$6,"")))))</f>
        <v>1</v>
      </c>
      <c r="L1527" s="48">
        <f>IF(J1527&lt;='CBSA Walk Groupings'!$B$2,'CBSA Walk Groupings'!$A$2,
IF(AND(J1527&lt;='CBSA Walk Groupings'!$B$3,J1527&gt;'CBSA Walk Groupings'!$B$2),'CBSA Walk Groupings'!$A$3,
IF(AND(J1527&lt;='CBSA Walk Groupings'!$B$4,J1527&gt;'CBSA Walk Groupings'!$B$3),'CBSA Walk Groupings'!$A$4,
IF(AND(J1527&lt;='CBSA Walk Groupings'!$B$5,J1527&gt;'CBSA Walk Groupings'!$B$4),'CBSA Walk Groupings'!$A$5,
IF(J1527&gt;'CBSA Walk Groupings'!$B$5,'CBSA Walk Groupings'!$A$6,"")))))</f>
        <v>2</v>
      </c>
      <c r="M1527" s="72">
        <v>0</v>
      </c>
      <c r="N1527" s="72">
        <v>1</v>
      </c>
    </row>
    <row r="1528" spans="1:14" x14ac:dyDescent="0.25">
      <c r="A1528" t="str">
        <f t="shared" si="23"/>
        <v>Rock Hill-Fort Mill Area Transportation Study_2014</v>
      </c>
      <c r="B1528" t="s">
        <v>448</v>
      </c>
      <c r="C1528" s="49" t="s">
        <v>111</v>
      </c>
      <c r="D1528">
        <v>2014</v>
      </c>
      <c r="E1528" s="45">
        <v>182420.69651320842</v>
      </c>
      <c r="F1528" s="50">
        <v>85178.944864128454</v>
      </c>
      <c r="G1528" s="46">
        <v>123.18021908365968</v>
      </c>
      <c r="H1528" s="46">
        <v>1089.0469380986906</v>
      </c>
      <c r="I1528" s="47">
        <v>0.1446134596761538</v>
      </c>
      <c r="J1528" s="47">
        <v>1.2785400662521269</v>
      </c>
      <c r="K1528" s="48">
        <f>IF(I1528&lt;='CBSA Bike Groupings'!$B$2,'CBSA Bike Groupings'!$A$2,
IF(AND(I1528&lt;='CBSA Bike Groupings'!$B$3,I1528&gt;'CBSA Bike Groupings'!$B$2),'CBSA Bike Groupings'!$A$3,
IF(AND(I1528&lt;='CBSA Bike Groupings'!$B$4,I1528&gt;'CBSA Bike Groupings'!$B$3),'CBSA Bike Groupings'!$A$4,
IF(AND(I1528&lt;='CBSA Bike Groupings'!$B$5,I1528&gt;'CBSA Bike Groupings'!$B$4),'CBSA Bike Groupings'!$A$5,
IF(I1528&gt;'CBSA Bike Groupings'!$B$5,'CBSA Bike Groupings'!$A$6,"")))))</f>
        <v>1</v>
      </c>
      <c r="L1528" s="48">
        <f>IF(J1528&lt;='CBSA Walk Groupings'!$B$2,'CBSA Walk Groupings'!$A$2,
IF(AND(J1528&lt;='CBSA Walk Groupings'!$B$3,J1528&gt;'CBSA Walk Groupings'!$B$2),'CBSA Walk Groupings'!$A$3,
IF(AND(J1528&lt;='CBSA Walk Groupings'!$B$4,J1528&gt;'CBSA Walk Groupings'!$B$3),'CBSA Walk Groupings'!$A$4,
IF(AND(J1528&lt;='CBSA Walk Groupings'!$B$5,J1528&gt;'CBSA Walk Groupings'!$B$4),'CBSA Walk Groupings'!$A$5,
IF(J1528&gt;'CBSA Walk Groupings'!$B$5,'CBSA Walk Groupings'!$A$6,"")))))</f>
        <v>1</v>
      </c>
      <c r="M1528" s="72">
        <v>0</v>
      </c>
      <c r="N1528" s="72">
        <v>0</v>
      </c>
    </row>
    <row r="1529" spans="1:14" x14ac:dyDescent="0.25">
      <c r="A1529" t="str">
        <f t="shared" si="23"/>
        <v>Rock Hill-Fort Mill Area Transportation Study_2015</v>
      </c>
      <c r="B1529" t="s">
        <v>448</v>
      </c>
      <c r="C1529" s="49" t="s">
        <v>111</v>
      </c>
      <c r="D1529">
        <v>2015</v>
      </c>
      <c r="E1529" s="45">
        <v>186618.08848500581</v>
      </c>
      <c r="F1529" s="50">
        <v>87764.553659355763</v>
      </c>
      <c r="G1529" s="46">
        <v>43.558403883516</v>
      </c>
      <c r="H1529" s="46">
        <v>980.18189071621669</v>
      </c>
      <c r="I1529" s="47">
        <v>4.9630975225580312E-2</v>
      </c>
      <c r="J1529" s="47">
        <v>1.1168311691308062</v>
      </c>
      <c r="K1529" s="48">
        <f>IF(I1529&lt;='CBSA Bike Groupings'!$B$2,'CBSA Bike Groupings'!$A$2,
IF(AND(I1529&lt;='CBSA Bike Groupings'!$B$3,I1529&gt;'CBSA Bike Groupings'!$B$2),'CBSA Bike Groupings'!$A$3,
IF(AND(I1529&lt;='CBSA Bike Groupings'!$B$4,I1529&gt;'CBSA Bike Groupings'!$B$3),'CBSA Bike Groupings'!$A$4,
IF(AND(I1529&lt;='CBSA Bike Groupings'!$B$5,I1529&gt;'CBSA Bike Groupings'!$B$4),'CBSA Bike Groupings'!$A$5,
IF(I1529&gt;'CBSA Bike Groupings'!$B$5,'CBSA Bike Groupings'!$A$6,"")))))</f>
        <v>1</v>
      </c>
      <c r="L1529" s="48">
        <f>IF(J1529&lt;='CBSA Walk Groupings'!$B$2,'CBSA Walk Groupings'!$A$2,
IF(AND(J1529&lt;='CBSA Walk Groupings'!$B$3,J1529&gt;'CBSA Walk Groupings'!$B$2),'CBSA Walk Groupings'!$A$3,
IF(AND(J1529&lt;='CBSA Walk Groupings'!$B$4,J1529&gt;'CBSA Walk Groupings'!$B$3),'CBSA Walk Groupings'!$A$4,
IF(AND(J1529&lt;='CBSA Walk Groupings'!$B$5,J1529&gt;'CBSA Walk Groupings'!$B$4),'CBSA Walk Groupings'!$A$5,
IF(J1529&gt;'CBSA Walk Groupings'!$B$5,'CBSA Walk Groupings'!$A$6,"")))))</f>
        <v>1</v>
      </c>
      <c r="M1529" s="72">
        <v>0</v>
      </c>
      <c r="N1529" s="72">
        <v>4</v>
      </c>
    </row>
    <row r="1530" spans="1:14" x14ac:dyDescent="0.25">
      <c r="A1530" t="str">
        <f t="shared" si="23"/>
        <v>Rock Hill-Fort Mill Area Transportation Study_2016</v>
      </c>
      <c r="B1530" t="s">
        <v>448</v>
      </c>
      <c r="C1530" s="49" t="s">
        <v>111</v>
      </c>
      <c r="D1530">
        <v>2016</v>
      </c>
      <c r="E1530" s="45">
        <v>191285.06816829249</v>
      </c>
      <c r="F1530" s="50">
        <v>91366.882689664577</v>
      </c>
      <c r="G1530" s="46">
        <v>56.953381322205757</v>
      </c>
      <c r="H1530" s="46">
        <v>922.77024286804294</v>
      </c>
      <c r="I1530" s="47">
        <v>6.2334819406778694E-2</v>
      </c>
      <c r="J1530" s="47">
        <v>1.0099613948768624</v>
      </c>
      <c r="K1530" s="48">
        <f>IF(I1530&lt;='CBSA Bike Groupings'!$B$2,'CBSA Bike Groupings'!$A$2,
IF(AND(I1530&lt;='CBSA Bike Groupings'!$B$3,I1530&gt;'CBSA Bike Groupings'!$B$2),'CBSA Bike Groupings'!$A$3,
IF(AND(I1530&lt;='CBSA Bike Groupings'!$B$4,I1530&gt;'CBSA Bike Groupings'!$B$3),'CBSA Bike Groupings'!$A$4,
IF(AND(I1530&lt;='CBSA Bike Groupings'!$B$5,I1530&gt;'CBSA Bike Groupings'!$B$4),'CBSA Bike Groupings'!$A$5,
IF(I1530&gt;'CBSA Bike Groupings'!$B$5,'CBSA Bike Groupings'!$A$6,"")))))</f>
        <v>1</v>
      </c>
      <c r="L1530" s="48">
        <f>IF(J1530&lt;='CBSA Walk Groupings'!$B$2,'CBSA Walk Groupings'!$A$2,
IF(AND(J1530&lt;='CBSA Walk Groupings'!$B$3,J1530&gt;'CBSA Walk Groupings'!$B$2),'CBSA Walk Groupings'!$A$3,
IF(AND(J1530&lt;='CBSA Walk Groupings'!$B$4,J1530&gt;'CBSA Walk Groupings'!$B$3),'CBSA Walk Groupings'!$A$4,
IF(AND(J1530&lt;='CBSA Walk Groupings'!$B$5,J1530&gt;'CBSA Walk Groupings'!$B$4),'CBSA Walk Groupings'!$A$5,
IF(J1530&gt;'CBSA Walk Groupings'!$B$5,'CBSA Walk Groupings'!$A$6,"")))))</f>
        <v>1</v>
      </c>
      <c r="M1530" s="72">
        <v>0</v>
      </c>
      <c r="N1530" s="72">
        <v>3</v>
      </c>
    </row>
    <row r="1531" spans="1:14" x14ac:dyDescent="0.25">
      <c r="A1531" t="str">
        <f t="shared" si="23"/>
        <v>Rock Hill-Fort Mill Area Transportation Study_2017</v>
      </c>
      <c r="B1531" t="s">
        <v>448</v>
      </c>
      <c r="C1531" s="49" t="s">
        <v>111</v>
      </c>
      <c r="D1531">
        <v>2017</v>
      </c>
      <c r="E1531" s="45">
        <v>196734</v>
      </c>
      <c r="F1531" s="50">
        <v>95515</v>
      </c>
      <c r="G1531" s="46">
        <v>55</v>
      </c>
      <c r="H1531" s="46">
        <v>943</v>
      </c>
      <c r="I1531" s="47">
        <f>(G1531/$F1531)*100</f>
        <v>5.7582578652567662E-2</v>
      </c>
      <c r="J1531" s="47">
        <f>(H1531/$F1531)*100</f>
        <v>0.98727948489765993</v>
      </c>
      <c r="K1531" s="48">
        <f>IF(I1531&lt;='CBSA Bike Groupings'!$B$2,'CBSA Bike Groupings'!$A$2,
IF(AND(I1531&lt;='CBSA Bike Groupings'!$B$3,I1531&gt;'CBSA Bike Groupings'!$B$2),'CBSA Bike Groupings'!$A$3,
IF(AND(I1531&lt;='CBSA Bike Groupings'!$B$4,I1531&gt;'CBSA Bike Groupings'!$B$3),'CBSA Bike Groupings'!$A$4,
IF(AND(I1531&lt;='CBSA Bike Groupings'!$B$5,I1531&gt;'CBSA Bike Groupings'!$B$4),'CBSA Bike Groupings'!$A$5,
IF(I1531&gt;'CBSA Bike Groupings'!$B$5,'CBSA Bike Groupings'!$A$6,"")))))</f>
        <v>1</v>
      </c>
      <c r="L1531" s="48">
        <f>IF(J1531&lt;='CBSA Walk Groupings'!$B$2,'CBSA Walk Groupings'!$A$2,
IF(AND(J1531&lt;='CBSA Walk Groupings'!$B$3,J1531&gt;'CBSA Walk Groupings'!$B$2),'CBSA Walk Groupings'!$A$3,
IF(AND(J1531&lt;='CBSA Walk Groupings'!$B$4,J1531&gt;'CBSA Walk Groupings'!$B$3),'CBSA Walk Groupings'!$A$4,
IF(AND(J1531&lt;='CBSA Walk Groupings'!$B$5,J1531&gt;'CBSA Walk Groupings'!$B$4),'CBSA Walk Groupings'!$A$5,
IF(J1531&gt;'CBSA Walk Groupings'!$B$5,'CBSA Walk Groupings'!$A$6,"")))))</f>
        <v>1</v>
      </c>
      <c r="M1531" s="72">
        <v>0</v>
      </c>
      <c r="N1531" s="72">
        <v>4</v>
      </c>
    </row>
    <row r="1532" spans="1:14" x14ac:dyDescent="0.25">
      <c r="A1532" t="str">
        <f t="shared" si="23"/>
        <v>Rockford Metropolitan Agency for Planning_2013</v>
      </c>
      <c r="B1532" t="s">
        <v>449</v>
      </c>
      <c r="C1532" s="49" t="s">
        <v>195</v>
      </c>
      <c r="D1532">
        <v>2013</v>
      </c>
      <c r="E1532" s="45">
        <v>302719.85743013816</v>
      </c>
      <c r="F1532" s="50">
        <v>130589.59981025066</v>
      </c>
      <c r="G1532" s="46">
        <v>383.7597935997041</v>
      </c>
      <c r="H1532" s="46">
        <v>1537.6591718209418</v>
      </c>
      <c r="I1532" s="47">
        <v>0.29386704160003163</v>
      </c>
      <c r="J1532" s="47">
        <v>1.1774744497687348</v>
      </c>
      <c r="K1532" s="48">
        <f>IF(I1532&lt;='CBSA Bike Groupings'!$B$2,'CBSA Bike Groupings'!$A$2,
IF(AND(I1532&lt;='CBSA Bike Groupings'!$B$3,I1532&gt;'CBSA Bike Groupings'!$B$2),'CBSA Bike Groupings'!$A$3,
IF(AND(I1532&lt;='CBSA Bike Groupings'!$B$4,I1532&gt;'CBSA Bike Groupings'!$B$3),'CBSA Bike Groupings'!$A$4,
IF(AND(I1532&lt;='CBSA Bike Groupings'!$B$5,I1532&gt;'CBSA Bike Groupings'!$B$4),'CBSA Bike Groupings'!$A$5,
IF(I1532&gt;'CBSA Bike Groupings'!$B$5,'CBSA Bike Groupings'!$A$6,"")))))</f>
        <v>2</v>
      </c>
      <c r="L1532" s="48">
        <f>IF(J1532&lt;='CBSA Walk Groupings'!$B$2,'CBSA Walk Groupings'!$A$2,
IF(AND(J1532&lt;='CBSA Walk Groupings'!$B$3,J1532&gt;'CBSA Walk Groupings'!$B$2),'CBSA Walk Groupings'!$A$3,
IF(AND(J1532&lt;='CBSA Walk Groupings'!$B$4,J1532&gt;'CBSA Walk Groupings'!$B$3),'CBSA Walk Groupings'!$A$4,
IF(AND(J1532&lt;='CBSA Walk Groupings'!$B$5,J1532&gt;'CBSA Walk Groupings'!$B$4),'CBSA Walk Groupings'!$A$5,
IF(J1532&gt;'CBSA Walk Groupings'!$B$5,'CBSA Walk Groupings'!$A$6,"")))))</f>
        <v>1</v>
      </c>
      <c r="M1532" s="72">
        <v>2</v>
      </c>
      <c r="N1532" s="72">
        <v>12</v>
      </c>
    </row>
    <row r="1533" spans="1:14" x14ac:dyDescent="0.25">
      <c r="A1533" t="str">
        <f t="shared" si="23"/>
        <v>Rockford Metropolitan Agency for Planning_2014</v>
      </c>
      <c r="B1533" t="s">
        <v>449</v>
      </c>
      <c r="C1533" s="49" t="s">
        <v>195</v>
      </c>
      <c r="D1533">
        <v>2014</v>
      </c>
      <c r="E1533" s="45">
        <v>301224.71841609949</v>
      </c>
      <c r="F1533" s="50">
        <v>130697.69716924547</v>
      </c>
      <c r="G1533" s="46">
        <v>380.21231303638535</v>
      </c>
      <c r="H1533" s="46">
        <v>1487.0101156397529</v>
      </c>
      <c r="I1533" s="47">
        <v>0.29090972623950201</v>
      </c>
      <c r="J1533" s="47">
        <v>1.1377477551989048</v>
      </c>
      <c r="K1533" s="48">
        <f>IF(I1533&lt;='CBSA Bike Groupings'!$B$2,'CBSA Bike Groupings'!$A$2,
IF(AND(I1533&lt;='CBSA Bike Groupings'!$B$3,I1533&gt;'CBSA Bike Groupings'!$B$2),'CBSA Bike Groupings'!$A$3,
IF(AND(I1533&lt;='CBSA Bike Groupings'!$B$4,I1533&gt;'CBSA Bike Groupings'!$B$3),'CBSA Bike Groupings'!$A$4,
IF(AND(I1533&lt;='CBSA Bike Groupings'!$B$5,I1533&gt;'CBSA Bike Groupings'!$B$4),'CBSA Bike Groupings'!$A$5,
IF(I1533&gt;'CBSA Bike Groupings'!$B$5,'CBSA Bike Groupings'!$A$6,"")))))</f>
        <v>2</v>
      </c>
      <c r="L1533" s="48">
        <f>IF(J1533&lt;='CBSA Walk Groupings'!$B$2,'CBSA Walk Groupings'!$A$2,
IF(AND(J1533&lt;='CBSA Walk Groupings'!$B$3,J1533&gt;'CBSA Walk Groupings'!$B$2),'CBSA Walk Groupings'!$A$3,
IF(AND(J1533&lt;='CBSA Walk Groupings'!$B$4,J1533&gt;'CBSA Walk Groupings'!$B$3),'CBSA Walk Groupings'!$A$4,
IF(AND(J1533&lt;='CBSA Walk Groupings'!$B$5,J1533&gt;'CBSA Walk Groupings'!$B$4),'CBSA Walk Groupings'!$A$5,
IF(J1533&gt;'CBSA Walk Groupings'!$B$5,'CBSA Walk Groupings'!$A$6,"")))))</f>
        <v>1</v>
      </c>
      <c r="M1533" s="72">
        <v>0</v>
      </c>
      <c r="N1533" s="72">
        <v>3</v>
      </c>
    </row>
    <row r="1534" spans="1:14" x14ac:dyDescent="0.25">
      <c r="A1534" t="str">
        <f t="shared" si="23"/>
        <v>Rockford Metropolitan Agency for Planning_2015</v>
      </c>
      <c r="B1534" t="s">
        <v>449</v>
      </c>
      <c r="C1534" s="49" t="s">
        <v>195</v>
      </c>
      <c r="D1534">
        <v>2015</v>
      </c>
      <c r="E1534" s="45">
        <v>299494.56714126864</v>
      </c>
      <c r="F1534" s="50">
        <v>131591.77455921014</v>
      </c>
      <c r="G1534" s="46">
        <v>347.54134559826241</v>
      </c>
      <c r="H1534" s="46">
        <v>1265.2176974908689</v>
      </c>
      <c r="I1534" s="47">
        <v>0.26410567587709294</v>
      </c>
      <c r="J1534" s="47">
        <v>0.96147171943606557</v>
      </c>
      <c r="K1534" s="48">
        <f>IF(I1534&lt;='CBSA Bike Groupings'!$B$2,'CBSA Bike Groupings'!$A$2,
IF(AND(I1534&lt;='CBSA Bike Groupings'!$B$3,I1534&gt;'CBSA Bike Groupings'!$B$2),'CBSA Bike Groupings'!$A$3,
IF(AND(I1534&lt;='CBSA Bike Groupings'!$B$4,I1534&gt;'CBSA Bike Groupings'!$B$3),'CBSA Bike Groupings'!$A$4,
IF(AND(I1534&lt;='CBSA Bike Groupings'!$B$5,I1534&gt;'CBSA Bike Groupings'!$B$4),'CBSA Bike Groupings'!$A$5,
IF(I1534&gt;'CBSA Bike Groupings'!$B$5,'CBSA Bike Groupings'!$A$6,"")))))</f>
        <v>2</v>
      </c>
      <c r="L1534" s="48">
        <f>IF(J1534&lt;='CBSA Walk Groupings'!$B$2,'CBSA Walk Groupings'!$A$2,
IF(AND(J1534&lt;='CBSA Walk Groupings'!$B$3,J1534&gt;'CBSA Walk Groupings'!$B$2),'CBSA Walk Groupings'!$A$3,
IF(AND(J1534&lt;='CBSA Walk Groupings'!$B$4,J1534&gt;'CBSA Walk Groupings'!$B$3),'CBSA Walk Groupings'!$A$4,
IF(AND(J1534&lt;='CBSA Walk Groupings'!$B$5,J1534&gt;'CBSA Walk Groupings'!$B$4),'CBSA Walk Groupings'!$A$5,
IF(J1534&gt;'CBSA Walk Groupings'!$B$5,'CBSA Walk Groupings'!$A$6,"")))))</f>
        <v>1</v>
      </c>
      <c r="M1534" s="72">
        <v>0</v>
      </c>
      <c r="N1534" s="72">
        <v>4</v>
      </c>
    </row>
    <row r="1535" spans="1:14" x14ac:dyDescent="0.25">
      <c r="A1535" t="str">
        <f t="shared" si="23"/>
        <v>Rockford Metropolitan Agency for Planning_2016</v>
      </c>
      <c r="B1535" t="s">
        <v>449</v>
      </c>
      <c r="C1535" s="49" t="s">
        <v>195</v>
      </c>
      <c r="D1535">
        <v>2016</v>
      </c>
      <c r="E1535" s="45">
        <v>298084.74781770341</v>
      </c>
      <c r="F1535" s="50">
        <v>132539.57776128969</v>
      </c>
      <c r="G1535" s="46">
        <v>378.83608365406332</v>
      </c>
      <c r="H1535" s="46">
        <v>1264.4552823513559</v>
      </c>
      <c r="I1535" s="47">
        <v>0.28582864835767452</v>
      </c>
      <c r="J1535" s="47">
        <v>0.95402090734640954</v>
      </c>
      <c r="K1535" s="48">
        <f>IF(I1535&lt;='CBSA Bike Groupings'!$B$2,'CBSA Bike Groupings'!$A$2,
IF(AND(I1535&lt;='CBSA Bike Groupings'!$B$3,I1535&gt;'CBSA Bike Groupings'!$B$2),'CBSA Bike Groupings'!$A$3,
IF(AND(I1535&lt;='CBSA Bike Groupings'!$B$4,I1535&gt;'CBSA Bike Groupings'!$B$3),'CBSA Bike Groupings'!$A$4,
IF(AND(I1535&lt;='CBSA Bike Groupings'!$B$5,I1535&gt;'CBSA Bike Groupings'!$B$4),'CBSA Bike Groupings'!$A$5,
IF(I1535&gt;'CBSA Bike Groupings'!$B$5,'CBSA Bike Groupings'!$A$6,"")))))</f>
        <v>2</v>
      </c>
      <c r="L1535" s="48">
        <f>IF(J1535&lt;='CBSA Walk Groupings'!$B$2,'CBSA Walk Groupings'!$A$2,
IF(AND(J1535&lt;='CBSA Walk Groupings'!$B$3,J1535&gt;'CBSA Walk Groupings'!$B$2),'CBSA Walk Groupings'!$A$3,
IF(AND(J1535&lt;='CBSA Walk Groupings'!$B$4,J1535&gt;'CBSA Walk Groupings'!$B$3),'CBSA Walk Groupings'!$A$4,
IF(AND(J1535&lt;='CBSA Walk Groupings'!$B$5,J1535&gt;'CBSA Walk Groupings'!$B$4),'CBSA Walk Groupings'!$A$5,
IF(J1535&gt;'CBSA Walk Groupings'!$B$5,'CBSA Walk Groupings'!$A$6,"")))))</f>
        <v>1</v>
      </c>
      <c r="M1535" s="72">
        <v>1</v>
      </c>
      <c r="N1535" s="72">
        <v>6</v>
      </c>
    </row>
    <row r="1536" spans="1:14" x14ac:dyDescent="0.25">
      <c r="A1536" t="str">
        <f t="shared" si="23"/>
        <v>Rockford Metropolitan Agency for Planning_2017</v>
      </c>
      <c r="B1536" t="s">
        <v>449</v>
      </c>
      <c r="C1536" s="49" t="s">
        <v>195</v>
      </c>
      <c r="D1536">
        <v>2017</v>
      </c>
      <c r="E1536" s="45">
        <v>296862</v>
      </c>
      <c r="F1536" s="50">
        <v>133259</v>
      </c>
      <c r="G1536" s="46">
        <v>313</v>
      </c>
      <c r="H1536" s="46">
        <v>1285</v>
      </c>
      <c r="I1536" s="47">
        <f>(G1536/$F1536)*100</f>
        <v>0.23488094612746607</v>
      </c>
      <c r="J1536" s="47">
        <f>(H1536/$F1536)*100</f>
        <v>0.96428759033160993</v>
      </c>
      <c r="K1536" s="48">
        <f>IF(I1536&lt;='CBSA Bike Groupings'!$B$2,'CBSA Bike Groupings'!$A$2,
IF(AND(I1536&lt;='CBSA Bike Groupings'!$B$3,I1536&gt;'CBSA Bike Groupings'!$B$2),'CBSA Bike Groupings'!$A$3,
IF(AND(I1536&lt;='CBSA Bike Groupings'!$B$4,I1536&gt;'CBSA Bike Groupings'!$B$3),'CBSA Bike Groupings'!$A$4,
IF(AND(I1536&lt;='CBSA Bike Groupings'!$B$5,I1536&gt;'CBSA Bike Groupings'!$B$4),'CBSA Bike Groupings'!$A$5,
IF(I1536&gt;'CBSA Bike Groupings'!$B$5,'CBSA Bike Groupings'!$A$6,"")))))</f>
        <v>1</v>
      </c>
      <c r="L1536" s="48">
        <f>IF(J1536&lt;='CBSA Walk Groupings'!$B$2,'CBSA Walk Groupings'!$A$2,
IF(AND(J1536&lt;='CBSA Walk Groupings'!$B$3,J1536&gt;'CBSA Walk Groupings'!$B$2),'CBSA Walk Groupings'!$A$3,
IF(AND(J1536&lt;='CBSA Walk Groupings'!$B$4,J1536&gt;'CBSA Walk Groupings'!$B$3),'CBSA Walk Groupings'!$A$4,
IF(AND(J1536&lt;='CBSA Walk Groupings'!$B$5,J1536&gt;'CBSA Walk Groupings'!$B$4),'CBSA Walk Groupings'!$A$5,
IF(J1536&gt;'CBSA Walk Groupings'!$B$5,'CBSA Walk Groupings'!$A$6,"")))))</f>
        <v>1</v>
      </c>
      <c r="M1536" s="72">
        <v>2</v>
      </c>
      <c r="N1536" s="72">
        <v>4</v>
      </c>
    </row>
    <row r="1537" spans="1:14" x14ac:dyDescent="0.25">
      <c r="A1537" t="str">
        <f t="shared" si="23"/>
        <v>Rockingham Planning Commission_2013</v>
      </c>
      <c r="B1537" t="s">
        <v>450</v>
      </c>
      <c r="C1537" s="49" t="s">
        <v>389</v>
      </c>
      <c r="D1537">
        <v>2013</v>
      </c>
      <c r="E1537" s="45">
        <v>176791.29497571191</v>
      </c>
      <c r="F1537" s="50">
        <v>93013.364376507161</v>
      </c>
      <c r="G1537" s="46">
        <v>483.33975788669727</v>
      </c>
      <c r="H1537" s="46">
        <v>2062.5256661466506</v>
      </c>
      <c r="I1537" s="47">
        <v>0.51964549516797898</v>
      </c>
      <c r="J1537" s="47">
        <v>2.2174508792067655</v>
      </c>
      <c r="K1537" s="48">
        <f>IF(I1537&lt;='CBSA Bike Groupings'!$B$2,'CBSA Bike Groupings'!$A$2,
IF(AND(I1537&lt;='CBSA Bike Groupings'!$B$3,I1537&gt;'CBSA Bike Groupings'!$B$2),'CBSA Bike Groupings'!$A$3,
IF(AND(I1537&lt;='CBSA Bike Groupings'!$B$4,I1537&gt;'CBSA Bike Groupings'!$B$3),'CBSA Bike Groupings'!$A$4,
IF(AND(I1537&lt;='CBSA Bike Groupings'!$B$5,I1537&gt;'CBSA Bike Groupings'!$B$4),'CBSA Bike Groupings'!$A$5,
IF(I1537&gt;'CBSA Bike Groupings'!$B$5,'CBSA Bike Groupings'!$A$6,"")))))</f>
        <v>3</v>
      </c>
      <c r="L1537" s="48">
        <f>IF(J1537&lt;='CBSA Walk Groupings'!$B$2,'CBSA Walk Groupings'!$A$2,
IF(AND(J1537&lt;='CBSA Walk Groupings'!$B$3,J1537&gt;'CBSA Walk Groupings'!$B$2),'CBSA Walk Groupings'!$A$3,
IF(AND(J1537&lt;='CBSA Walk Groupings'!$B$4,J1537&gt;'CBSA Walk Groupings'!$B$3),'CBSA Walk Groupings'!$A$4,
IF(AND(J1537&lt;='CBSA Walk Groupings'!$B$5,J1537&gt;'CBSA Walk Groupings'!$B$4),'CBSA Walk Groupings'!$A$5,
IF(J1537&gt;'CBSA Walk Groupings'!$B$5,'CBSA Walk Groupings'!$A$6,"")))))</f>
        <v>3</v>
      </c>
      <c r="M1537" s="72">
        <v>2</v>
      </c>
      <c r="N1537" s="72">
        <v>3</v>
      </c>
    </row>
    <row r="1538" spans="1:14" x14ac:dyDescent="0.25">
      <c r="A1538" t="str">
        <f t="shared" si="23"/>
        <v>Rockingham Planning Commission_2014</v>
      </c>
      <c r="B1538" t="s">
        <v>450</v>
      </c>
      <c r="C1538" s="49" t="s">
        <v>389</v>
      </c>
      <c r="D1538">
        <v>2014</v>
      </c>
      <c r="E1538" s="45">
        <v>177395.71237797599</v>
      </c>
      <c r="F1538" s="50">
        <v>93867.701679844846</v>
      </c>
      <c r="G1538" s="46">
        <v>455.07329108530053</v>
      </c>
      <c r="H1538" s="46">
        <v>2028.8141599835481</v>
      </c>
      <c r="I1538" s="47">
        <v>0.48480284798856782</v>
      </c>
      <c r="J1538" s="47">
        <v>2.161354889569191</v>
      </c>
      <c r="K1538" s="48">
        <f>IF(I1538&lt;='CBSA Bike Groupings'!$B$2,'CBSA Bike Groupings'!$A$2,
IF(AND(I1538&lt;='CBSA Bike Groupings'!$B$3,I1538&gt;'CBSA Bike Groupings'!$B$2),'CBSA Bike Groupings'!$A$3,
IF(AND(I1538&lt;='CBSA Bike Groupings'!$B$4,I1538&gt;'CBSA Bike Groupings'!$B$3),'CBSA Bike Groupings'!$A$4,
IF(AND(I1538&lt;='CBSA Bike Groupings'!$B$5,I1538&gt;'CBSA Bike Groupings'!$B$4),'CBSA Bike Groupings'!$A$5,
IF(I1538&gt;'CBSA Bike Groupings'!$B$5,'CBSA Bike Groupings'!$A$6,"")))))</f>
        <v>3</v>
      </c>
      <c r="L1538" s="48">
        <f>IF(J1538&lt;='CBSA Walk Groupings'!$B$2,'CBSA Walk Groupings'!$A$2,
IF(AND(J1538&lt;='CBSA Walk Groupings'!$B$3,J1538&gt;'CBSA Walk Groupings'!$B$2),'CBSA Walk Groupings'!$A$3,
IF(AND(J1538&lt;='CBSA Walk Groupings'!$B$4,J1538&gt;'CBSA Walk Groupings'!$B$3),'CBSA Walk Groupings'!$A$4,
IF(AND(J1538&lt;='CBSA Walk Groupings'!$B$5,J1538&gt;'CBSA Walk Groupings'!$B$4),'CBSA Walk Groupings'!$A$5,
IF(J1538&gt;'CBSA Walk Groupings'!$B$5,'CBSA Walk Groupings'!$A$6,"")))))</f>
        <v>3</v>
      </c>
      <c r="M1538" s="72">
        <v>0</v>
      </c>
      <c r="N1538" s="72">
        <v>0</v>
      </c>
    </row>
    <row r="1539" spans="1:14" x14ac:dyDescent="0.25">
      <c r="A1539" t="str">
        <f t="shared" ref="A1539:A1602" si="24">B1539&amp;"_"&amp;D1539</f>
        <v>Rockingham Planning Commission_2015</v>
      </c>
      <c r="B1539" t="s">
        <v>450</v>
      </c>
      <c r="C1539" s="49" t="s">
        <v>389</v>
      </c>
      <c r="D1539">
        <v>2015</v>
      </c>
      <c r="E1539" s="45">
        <v>178128.80022705082</v>
      </c>
      <c r="F1539" s="50">
        <v>96323.13135163371</v>
      </c>
      <c r="G1539" s="46">
        <v>379.13869019875852</v>
      </c>
      <c r="H1539" s="46">
        <v>1961.930883198748</v>
      </c>
      <c r="I1539" s="47">
        <v>0.39361125918413992</v>
      </c>
      <c r="J1539" s="47">
        <v>2.0368221585701929</v>
      </c>
      <c r="K1539" s="48">
        <f>IF(I1539&lt;='CBSA Bike Groupings'!$B$2,'CBSA Bike Groupings'!$A$2,
IF(AND(I1539&lt;='CBSA Bike Groupings'!$B$3,I1539&gt;'CBSA Bike Groupings'!$B$2),'CBSA Bike Groupings'!$A$3,
IF(AND(I1539&lt;='CBSA Bike Groupings'!$B$4,I1539&gt;'CBSA Bike Groupings'!$B$3),'CBSA Bike Groupings'!$A$4,
IF(AND(I1539&lt;='CBSA Bike Groupings'!$B$5,I1539&gt;'CBSA Bike Groupings'!$B$4),'CBSA Bike Groupings'!$A$5,
IF(I1539&gt;'CBSA Bike Groupings'!$B$5,'CBSA Bike Groupings'!$A$6,"")))))</f>
        <v>3</v>
      </c>
      <c r="L1539" s="48">
        <f>IF(J1539&lt;='CBSA Walk Groupings'!$B$2,'CBSA Walk Groupings'!$A$2,
IF(AND(J1539&lt;='CBSA Walk Groupings'!$B$3,J1539&gt;'CBSA Walk Groupings'!$B$2),'CBSA Walk Groupings'!$A$3,
IF(AND(J1539&lt;='CBSA Walk Groupings'!$B$4,J1539&gt;'CBSA Walk Groupings'!$B$3),'CBSA Walk Groupings'!$A$4,
IF(AND(J1539&lt;='CBSA Walk Groupings'!$B$5,J1539&gt;'CBSA Walk Groupings'!$B$4),'CBSA Walk Groupings'!$A$5,
IF(J1539&gt;'CBSA Walk Groupings'!$B$5,'CBSA Walk Groupings'!$A$6,"")))))</f>
        <v>3</v>
      </c>
      <c r="M1539" s="72">
        <v>1</v>
      </c>
      <c r="N1539" s="72">
        <v>1</v>
      </c>
    </row>
    <row r="1540" spans="1:14" x14ac:dyDescent="0.25">
      <c r="A1540" t="str">
        <f t="shared" si="24"/>
        <v>Rockingham Planning Commission_2016</v>
      </c>
      <c r="B1540" t="s">
        <v>450</v>
      </c>
      <c r="C1540" s="49" t="s">
        <v>389</v>
      </c>
      <c r="D1540">
        <v>2016</v>
      </c>
      <c r="E1540" s="45">
        <v>178752.14750662018</v>
      </c>
      <c r="F1540" s="50">
        <v>97824.705154307667</v>
      </c>
      <c r="G1540" s="46">
        <v>380.33593519912364</v>
      </c>
      <c r="H1540" s="46">
        <v>1956.5510372936421</v>
      </c>
      <c r="I1540" s="47">
        <v>0.38879333661081389</v>
      </c>
      <c r="J1540" s="47">
        <v>2.0000582002341831</v>
      </c>
      <c r="K1540" s="48">
        <f>IF(I1540&lt;='CBSA Bike Groupings'!$B$2,'CBSA Bike Groupings'!$A$2,
IF(AND(I1540&lt;='CBSA Bike Groupings'!$B$3,I1540&gt;'CBSA Bike Groupings'!$B$2),'CBSA Bike Groupings'!$A$3,
IF(AND(I1540&lt;='CBSA Bike Groupings'!$B$4,I1540&gt;'CBSA Bike Groupings'!$B$3),'CBSA Bike Groupings'!$A$4,
IF(AND(I1540&lt;='CBSA Bike Groupings'!$B$5,I1540&gt;'CBSA Bike Groupings'!$B$4),'CBSA Bike Groupings'!$A$5,
IF(I1540&gt;'CBSA Bike Groupings'!$B$5,'CBSA Bike Groupings'!$A$6,"")))))</f>
        <v>3</v>
      </c>
      <c r="L1540" s="48">
        <f>IF(J1540&lt;='CBSA Walk Groupings'!$B$2,'CBSA Walk Groupings'!$A$2,
IF(AND(J1540&lt;='CBSA Walk Groupings'!$B$3,J1540&gt;'CBSA Walk Groupings'!$B$2),'CBSA Walk Groupings'!$A$3,
IF(AND(J1540&lt;='CBSA Walk Groupings'!$B$4,J1540&gt;'CBSA Walk Groupings'!$B$3),'CBSA Walk Groupings'!$A$4,
IF(AND(J1540&lt;='CBSA Walk Groupings'!$B$5,J1540&gt;'CBSA Walk Groupings'!$B$4),'CBSA Walk Groupings'!$A$5,
IF(J1540&gt;'CBSA Walk Groupings'!$B$5,'CBSA Walk Groupings'!$A$6,"")))))</f>
        <v>3</v>
      </c>
      <c r="M1540" s="72">
        <v>0</v>
      </c>
      <c r="N1540" s="72">
        <v>1</v>
      </c>
    </row>
    <row r="1541" spans="1:14" x14ac:dyDescent="0.25">
      <c r="A1541" t="str">
        <f t="shared" si="24"/>
        <v>Rockingham Planning Commission_2017</v>
      </c>
      <c r="B1541" t="s">
        <v>450</v>
      </c>
      <c r="C1541" s="49" t="s">
        <v>389</v>
      </c>
      <c r="D1541">
        <v>2017</v>
      </c>
      <c r="E1541" s="45">
        <v>179996</v>
      </c>
      <c r="F1541" s="50">
        <v>99010</v>
      </c>
      <c r="G1541" s="46">
        <v>246</v>
      </c>
      <c r="H1541" s="46">
        <v>2143</v>
      </c>
      <c r="I1541" s="47">
        <f>(G1541/$F1541)*100</f>
        <v>0.24845975154024844</v>
      </c>
      <c r="J1541" s="47">
        <f>(H1541/$F1541)*100</f>
        <v>2.1644278355721642</v>
      </c>
      <c r="K1541" s="48">
        <f>IF(I1541&lt;='CBSA Bike Groupings'!$B$2,'CBSA Bike Groupings'!$A$2,
IF(AND(I1541&lt;='CBSA Bike Groupings'!$B$3,I1541&gt;'CBSA Bike Groupings'!$B$2),'CBSA Bike Groupings'!$A$3,
IF(AND(I1541&lt;='CBSA Bike Groupings'!$B$4,I1541&gt;'CBSA Bike Groupings'!$B$3),'CBSA Bike Groupings'!$A$4,
IF(AND(I1541&lt;='CBSA Bike Groupings'!$B$5,I1541&gt;'CBSA Bike Groupings'!$B$4),'CBSA Bike Groupings'!$A$5,
IF(I1541&gt;'CBSA Bike Groupings'!$B$5,'CBSA Bike Groupings'!$A$6,"")))))</f>
        <v>2</v>
      </c>
      <c r="L1541" s="48">
        <f>IF(J1541&lt;='CBSA Walk Groupings'!$B$2,'CBSA Walk Groupings'!$A$2,
IF(AND(J1541&lt;='CBSA Walk Groupings'!$B$3,J1541&gt;'CBSA Walk Groupings'!$B$2),'CBSA Walk Groupings'!$A$3,
IF(AND(J1541&lt;='CBSA Walk Groupings'!$B$4,J1541&gt;'CBSA Walk Groupings'!$B$3),'CBSA Walk Groupings'!$A$4,
IF(AND(J1541&lt;='CBSA Walk Groupings'!$B$5,J1541&gt;'CBSA Walk Groupings'!$B$4),'CBSA Walk Groupings'!$A$5,
IF(J1541&gt;'CBSA Walk Groupings'!$B$5,'CBSA Walk Groupings'!$A$6,"")))))</f>
        <v>3</v>
      </c>
      <c r="M1541" s="72">
        <v>0</v>
      </c>
      <c r="N1541" s="72">
        <v>0</v>
      </c>
    </row>
    <row r="1542" spans="1:14" x14ac:dyDescent="0.25">
      <c r="A1542" t="str">
        <f t="shared" si="24"/>
        <v>Rocky Mount Urban Area MPO_2013</v>
      </c>
      <c r="B1542" t="s">
        <v>451</v>
      </c>
      <c r="C1542" s="49" t="s">
        <v>164</v>
      </c>
      <c r="D1542">
        <v>2013</v>
      </c>
      <c r="E1542" s="45">
        <v>76782.740899901066</v>
      </c>
      <c r="F1542" s="50">
        <v>30061.2332458296</v>
      </c>
      <c r="G1542" s="46">
        <v>17</v>
      </c>
      <c r="H1542" s="46">
        <v>327.85007740396833</v>
      </c>
      <c r="I1542" s="47">
        <v>5.6551239468388789E-2</v>
      </c>
      <c r="J1542" s="47">
        <v>1.090607543353036</v>
      </c>
      <c r="K1542" s="48">
        <f>IF(I1542&lt;='CBSA Bike Groupings'!$B$2,'CBSA Bike Groupings'!$A$2,
IF(AND(I1542&lt;='CBSA Bike Groupings'!$B$3,I1542&gt;'CBSA Bike Groupings'!$B$2),'CBSA Bike Groupings'!$A$3,
IF(AND(I1542&lt;='CBSA Bike Groupings'!$B$4,I1542&gt;'CBSA Bike Groupings'!$B$3),'CBSA Bike Groupings'!$A$4,
IF(AND(I1542&lt;='CBSA Bike Groupings'!$B$5,I1542&gt;'CBSA Bike Groupings'!$B$4),'CBSA Bike Groupings'!$A$5,
IF(I1542&gt;'CBSA Bike Groupings'!$B$5,'CBSA Bike Groupings'!$A$6,"")))))</f>
        <v>1</v>
      </c>
      <c r="L1542" s="48">
        <f>IF(J1542&lt;='CBSA Walk Groupings'!$B$2,'CBSA Walk Groupings'!$A$2,
IF(AND(J1542&lt;='CBSA Walk Groupings'!$B$3,J1542&gt;'CBSA Walk Groupings'!$B$2),'CBSA Walk Groupings'!$A$3,
IF(AND(J1542&lt;='CBSA Walk Groupings'!$B$4,J1542&gt;'CBSA Walk Groupings'!$B$3),'CBSA Walk Groupings'!$A$4,
IF(AND(J1542&lt;='CBSA Walk Groupings'!$B$5,J1542&gt;'CBSA Walk Groupings'!$B$4),'CBSA Walk Groupings'!$A$5,
IF(J1542&gt;'CBSA Walk Groupings'!$B$5,'CBSA Walk Groupings'!$A$6,"")))))</f>
        <v>1</v>
      </c>
      <c r="M1542" s="72">
        <v>1</v>
      </c>
      <c r="N1542" s="72">
        <v>2</v>
      </c>
    </row>
    <row r="1543" spans="1:14" x14ac:dyDescent="0.25">
      <c r="A1543" t="str">
        <f t="shared" si="24"/>
        <v>Rocky Mount Urban Area MPO_2014</v>
      </c>
      <c r="B1543" t="s">
        <v>451</v>
      </c>
      <c r="C1543" s="49" t="s">
        <v>164</v>
      </c>
      <c r="D1543">
        <v>2014</v>
      </c>
      <c r="E1543" s="45">
        <v>76356.881706824337</v>
      </c>
      <c r="F1543" s="50">
        <v>29945.975160394177</v>
      </c>
      <c r="G1543" s="46">
        <v>0</v>
      </c>
      <c r="H1543" s="46">
        <v>411.71109983746936</v>
      </c>
      <c r="I1543" s="47">
        <v>0</v>
      </c>
      <c r="J1543" s="47">
        <v>1.3748461942958816</v>
      </c>
      <c r="K1543" s="48">
        <f>IF(I1543&lt;='CBSA Bike Groupings'!$B$2,'CBSA Bike Groupings'!$A$2,
IF(AND(I1543&lt;='CBSA Bike Groupings'!$B$3,I1543&gt;'CBSA Bike Groupings'!$B$2),'CBSA Bike Groupings'!$A$3,
IF(AND(I1543&lt;='CBSA Bike Groupings'!$B$4,I1543&gt;'CBSA Bike Groupings'!$B$3),'CBSA Bike Groupings'!$A$4,
IF(AND(I1543&lt;='CBSA Bike Groupings'!$B$5,I1543&gt;'CBSA Bike Groupings'!$B$4),'CBSA Bike Groupings'!$A$5,
IF(I1543&gt;'CBSA Bike Groupings'!$B$5,'CBSA Bike Groupings'!$A$6,"")))))</f>
        <v>1</v>
      </c>
      <c r="L1543" s="48">
        <f>IF(J1543&lt;='CBSA Walk Groupings'!$B$2,'CBSA Walk Groupings'!$A$2,
IF(AND(J1543&lt;='CBSA Walk Groupings'!$B$3,J1543&gt;'CBSA Walk Groupings'!$B$2),'CBSA Walk Groupings'!$A$3,
IF(AND(J1543&lt;='CBSA Walk Groupings'!$B$4,J1543&gt;'CBSA Walk Groupings'!$B$3),'CBSA Walk Groupings'!$A$4,
IF(AND(J1543&lt;='CBSA Walk Groupings'!$B$5,J1543&gt;'CBSA Walk Groupings'!$B$4),'CBSA Walk Groupings'!$A$5,
IF(J1543&gt;'CBSA Walk Groupings'!$B$5,'CBSA Walk Groupings'!$A$6,"")))))</f>
        <v>2</v>
      </c>
      <c r="M1543" s="72">
        <v>0</v>
      </c>
      <c r="N1543" s="72">
        <v>2</v>
      </c>
    </row>
    <row r="1544" spans="1:14" x14ac:dyDescent="0.25">
      <c r="A1544" t="str">
        <f t="shared" si="24"/>
        <v>Rocky Mount Urban Area MPO_2015</v>
      </c>
      <c r="B1544" t="s">
        <v>451</v>
      </c>
      <c r="C1544" s="49" t="s">
        <v>164</v>
      </c>
      <c r="D1544">
        <v>2015</v>
      </c>
      <c r="E1544" s="45">
        <v>76571.914252027054</v>
      </c>
      <c r="F1544" s="50">
        <v>30616.280522826033</v>
      </c>
      <c r="G1544" s="46">
        <v>0</v>
      </c>
      <c r="H1544" s="46">
        <v>538.19653664374255</v>
      </c>
      <c r="I1544" s="47">
        <v>0</v>
      </c>
      <c r="J1544" s="47">
        <v>1.757876944727133</v>
      </c>
      <c r="K1544" s="48">
        <f>IF(I1544&lt;='CBSA Bike Groupings'!$B$2,'CBSA Bike Groupings'!$A$2,
IF(AND(I1544&lt;='CBSA Bike Groupings'!$B$3,I1544&gt;'CBSA Bike Groupings'!$B$2),'CBSA Bike Groupings'!$A$3,
IF(AND(I1544&lt;='CBSA Bike Groupings'!$B$4,I1544&gt;'CBSA Bike Groupings'!$B$3),'CBSA Bike Groupings'!$A$4,
IF(AND(I1544&lt;='CBSA Bike Groupings'!$B$5,I1544&gt;'CBSA Bike Groupings'!$B$4),'CBSA Bike Groupings'!$A$5,
IF(I1544&gt;'CBSA Bike Groupings'!$B$5,'CBSA Bike Groupings'!$A$6,"")))))</f>
        <v>1</v>
      </c>
      <c r="L1544" s="48">
        <f>IF(J1544&lt;='CBSA Walk Groupings'!$B$2,'CBSA Walk Groupings'!$A$2,
IF(AND(J1544&lt;='CBSA Walk Groupings'!$B$3,J1544&gt;'CBSA Walk Groupings'!$B$2),'CBSA Walk Groupings'!$A$3,
IF(AND(J1544&lt;='CBSA Walk Groupings'!$B$4,J1544&gt;'CBSA Walk Groupings'!$B$3),'CBSA Walk Groupings'!$A$4,
IF(AND(J1544&lt;='CBSA Walk Groupings'!$B$5,J1544&gt;'CBSA Walk Groupings'!$B$4),'CBSA Walk Groupings'!$A$5,
IF(J1544&gt;'CBSA Walk Groupings'!$B$5,'CBSA Walk Groupings'!$A$6,"")))))</f>
        <v>2</v>
      </c>
      <c r="M1544" s="72">
        <v>0</v>
      </c>
      <c r="N1544" s="72">
        <v>1</v>
      </c>
    </row>
    <row r="1545" spans="1:14" x14ac:dyDescent="0.25">
      <c r="A1545" t="str">
        <f t="shared" si="24"/>
        <v>Rocky Mount Urban Area MPO_2016</v>
      </c>
      <c r="B1545" t="s">
        <v>451</v>
      </c>
      <c r="C1545" s="49" t="s">
        <v>164</v>
      </c>
      <c r="D1545">
        <v>2016</v>
      </c>
      <c r="E1545" s="45">
        <v>76176.640314999211</v>
      </c>
      <c r="F1545" s="50">
        <v>31191.311714800133</v>
      </c>
      <c r="G1545" s="46">
        <v>0</v>
      </c>
      <c r="H1545" s="46">
        <v>515.37957935974953</v>
      </c>
      <c r="I1545" s="47">
        <v>0</v>
      </c>
      <c r="J1545" s="47">
        <v>1.6523177481991063</v>
      </c>
      <c r="K1545" s="48">
        <f>IF(I1545&lt;='CBSA Bike Groupings'!$B$2,'CBSA Bike Groupings'!$A$2,
IF(AND(I1545&lt;='CBSA Bike Groupings'!$B$3,I1545&gt;'CBSA Bike Groupings'!$B$2),'CBSA Bike Groupings'!$A$3,
IF(AND(I1545&lt;='CBSA Bike Groupings'!$B$4,I1545&gt;'CBSA Bike Groupings'!$B$3),'CBSA Bike Groupings'!$A$4,
IF(AND(I1545&lt;='CBSA Bike Groupings'!$B$5,I1545&gt;'CBSA Bike Groupings'!$B$4),'CBSA Bike Groupings'!$A$5,
IF(I1545&gt;'CBSA Bike Groupings'!$B$5,'CBSA Bike Groupings'!$A$6,"")))))</f>
        <v>1</v>
      </c>
      <c r="L1545" s="48">
        <f>IF(J1545&lt;='CBSA Walk Groupings'!$B$2,'CBSA Walk Groupings'!$A$2,
IF(AND(J1545&lt;='CBSA Walk Groupings'!$B$3,J1545&gt;'CBSA Walk Groupings'!$B$2),'CBSA Walk Groupings'!$A$3,
IF(AND(J1545&lt;='CBSA Walk Groupings'!$B$4,J1545&gt;'CBSA Walk Groupings'!$B$3),'CBSA Walk Groupings'!$A$4,
IF(AND(J1545&lt;='CBSA Walk Groupings'!$B$5,J1545&gt;'CBSA Walk Groupings'!$B$4),'CBSA Walk Groupings'!$A$5,
IF(J1545&gt;'CBSA Walk Groupings'!$B$5,'CBSA Walk Groupings'!$A$6,"")))))</f>
        <v>2</v>
      </c>
      <c r="M1545" s="72">
        <v>0</v>
      </c>
      <c r="N1545" s="72">
        <v>4</v>
      </c>
    </row>
    <row r="1546" spans="1:14" x14ac:dyDescent="0.25">
      <c r="A1546" t="str">
        <f t="shared" si="24"/>
        <v>Rocky Mount Urban Area MPO_2017</v>
      </c>
      <c r="B1546" t="s">
        <v>451</v>
      </c>
      <c r="C1546" s="49" t="s">
        <v>164</v>
      </c>
      <c r="D1546">
        <v>2017</v>
      </c>
      <c r="E1546" s="45">
        <v>75717</v>
      </c>
      <c r="F1546" s="50">
        <v>31809</v>
      </c>
      <c r="G1546" s="46">
        <v>0</v>
      </c>
      <c r="H1546" s="46">
        <v>487</v>
      </c>
      <c r="I1546" s="47">
        <f>(G1546/$F1546)*100</f>
        <v>0</v>
      </c>
      <c r="J1546" s="47">
        <f>(H1546/$F1546)*100</f>
        <v>1.5310132352478858</v>
      </c>
      <c r="K1546" s="48">
        <f>IF(I1546&lt;='CBSA Bike Groupings'!$B$2,'CBSA Bike Groupings'!$A$2,
IF(AND(I1546&lt;='CBSA Bike Groupings'!$B$3,I1546&gt;'CBSA Bike Groupings'!$B$2),'CBSA Bike Groupings'!$A$3,
IF(AND(I1546&lt;='CBSA Bike Groupings'!$B$4,I1546&gt;'CBSA Bike Groupings'!$B$3),'CBSA Bike Groupings'!$A$4,
IF(AND(I1546&lt;='CBSA Bike Groupings'!$B$5,I1546&gt;'CBSA Bike Groupings'!$B$4),'CBSA Bike Groupings'!$A$5,
IF(I1546&gt;'CBSA Bike Groupings'!$B$5,'CBSA Bike Groupings'!$A$6,"")))))</f>
        <v>1</v>
      </c>
      <c r="L1546" s="48">
        <f>IF(J1546&lt;='CBSA Walk Groupings'!$B$2,'CBSA Walk Groupings'!$A$2,
IF(AND(J1546&lt;='CBSA Walk Groupings'!$B$3,J1546&gt;'CBSA Walk Groupings'!$B$2),'CBSA Walk Groupings'!$A$3,
IF(AND(J1546&lt;='CBSA Walk Groupings'!$B$4,J1546&gt;'CBSA Walk Groupings'!$B$3),'CBSA Walk Groupings'!$A$4,
IF(AND(J1546&lt;='CBSA Walk Groupings'!$B$5,J1546&gt;'CBSA Walk Groupings'!$B$4),'CBSA Walk Groupings'!$A$5,
IF(J1546&gt;'CBSA Walk Groupings'!$B$5,'CBSA Walk Groupings'!$A$6,"")))))</f>
        <v>2</v>
      </c>
      <c r="M1546" s="72">
        <v>0</v>
      </c>
      <c r="N1546" s="72">
        <v>3</v>
      </c>
    </row>
    <row r="1547" spans="1:14" x14ac:dyDescent="0.25">
      <c r="A1547" t="str">
        <f t="shared" si="24"/>
        <v>Rogue Valley MPO_2013</v>
      </c>
      <c r="B1547" t="s">
        <v>452</v>
      </c>
      <c r="C1547" s="49" t="s">
        <v>102</v>
      </c>
      <c r="D1547">
        <v>2013</v>
      </c>
      <c r="E1547" s="45">
        <v>159641.1145189286</v>
      </c>
      <c r="F1547" s="50">
        <v>65820.099550207757</v>
      </c>
      <c r="G1547" s="46">
        <v>1160.3225886155744</v>
      </c>
      <c r="H1547" s="46">
        <v>2759.087659764507</v>
      </c>
      <c r="I1547" s="47">
        <v>1.762869695647417</v>
      </c>
      <c r="J1547" s="47">
        <v>4.1918618759606519</v>
      </c>
      <c r="K1547" s="48">
        <f>IF(I1547&lt;='CBSA Bike Groupings'!$B$2,'CBSA Bike Groupings'!$A$2,
IF(AND(I1547&lt;='CBSA Bike Groupings'!$B$3,I1547&gt;'CBSA Bike Groupings'!$B$2),'CBSA Bike Groupings'!$A$3,
IF(AND(I1547&lt;='CBSA Bike Groupings'!$B$4,I1547&gt;'CBSA Bike Groupings'!$B$3),'CBSA Bike Groupings'!$A$4,
IF(AND(I1547&lt;='CBSA Bike Groupings'!$B$5,I1547&gt;'CBSA Bike Groupings'!$B$4),'CBSA Bike Groupings'!$A$5,
IF(I1547&gt;'CBSA Bike Groupings'!$B$5,'CBSA Bike Groupings'!$A$6,"")))))</f>
        <v>5</v>
      </c>
      <c r="L1547" s="48">
        <f>IF(J1547&lt;='CBSA Walk Groupings'!$B$2,'CBSA Walk Groupings'!$A$2,
IF(AND(J1547&lt;='CBSA Walk Groupings'!$B$3,J1547&gt;'CBSA Walk Groupings'!$B$2),'CBSA Walk Groupings'!$A$3,
IF(AND(J1547&lt;='CBSA Walk Groupings'!$B$4,J1547&gt;'CBSA Walk Groupings'!$B$3),'CBSA Walk Groupings'!$A$4,
IF(AND(J1547&lt;='CBSA Walk Groupings'!$B$5,J1547&gt;'CBSA Walk Groupings'!$B$4),'CBSA Walk Groupings'!$A$5,
IF(J1547&gt;'CBSA Walk Groupings'!$B$5,'CBSA Walk Groupings'!$A$6,"")))))</f>
        <v>5</v>
      </c>
      <c r="M1547" s="72">
        <v>0</v>
      </c>
      <c r="N1547" s="72">
        <v>2</v>
      </c>
    </row>
    <row r="1548" spans="1:14" x14ac:dyDescent="0.25">
      <c r="A1548" t="str">
        <f t="shared" si="24"/>
        <v>Rogue Valley MPO_2014</v>
      </c>
      <c r="B1548" t="s">
        <v>452</v>
      </c>
      <c r="C1548" s="49" t="s">
        <v>102</v>
      </c>
      <c r="D1548">
        <v>2014</v>
      </c>
      <c r="E1548" s="45">
        <v>160902.1509186867</v>
      </c>
      <c r="F1548" s="50">
        <v>66519.577229942195</v>
      </c>
      <c r="G1548" s="46">
        <v>1113.8634441588738</v>
      </c>
      <c r="H1548" s="46">
        <v>2755.9676745470397</v>
      </c>
      <c r="I1548" s="47">
        <v>1.6744896623568661</v>
      </c>
      <c r="J1548" s="47">
        <v>4.1430925891490888</v>
      </c>
      <c r="K1548" s="48">
        <f>IF(I1548&lt;='CBSA Bike Groupings'!$B$2,'CBSA Bike Groupings'!$A$2,
IF(AND(I1548&lt;='CBSA Bike Groupings'!$B$3,I1548&gt;'CBSA Bike Groupings'!$B$2),'CBSA Bike Groupings'!$A$3,
IF(AND(I1548&lt;='CBSA Bike Groupings'!$B$4,I1548&gt;'CBSA Bike Groupings'!$B$3),'CBSA Bike Groupings'!$A$4,
IF(AND(I1548&lt;='CBSA Bike Groupings'!$B$5,I1548&gt;'CBSA Bike Groupings'!$B$4),'CBSA Bike Groupings'!$A$5,
IF(I1548&gt;'CBSA Bike Groupings'!$B$5,'CBSA Bike Groupings'!$A$6,"")))))</f>
        <v>5</v>
      </c>
      <c r="L1548" s="48">
        <f>IF(J1548&lt;='CBSA Walk Groupings'!$B$2,'CBSA Walk Groupings'!$A$2,
IF(AND(J1548&lt;='CBSA Walk Groupings'!$B$3,J1548&gt;'CBSA Walk Groupings'!$B$2),'CBSA Walk Groupings'!$A$3,
IF(AND(J1548&lt;='CBSA Walk Groupings'!$B$4,J1548&gt;'CBSA Walk Groupings'!$B$3),'CBSA Walk Groupings'!$A$4,
IF(AND(J1548&lt;='CBSA Walk Groupings'!$B$5,J1548&gt;'CBSA Walk Groupings'!$B$4),'CBSA Walk Groupings'!$A$5,
IF(J1548&gt;'CBSA Walk Groupings'!$B$5,'CBSA Walk Groupings'!$A$6,"")))))</f>
        <v>5</v>
      </c>
      <c r="M1548" s="72">
        <v>0</v>
      </c>
      <c r="N1548" s="72">
        <v>1</v>
      </c>
    </row>
    <row r="1549" spans="1:14" x14ac:dyDescent="0.25">
      <c r="A1549" t="str">
        <f t="shared" si="24"/>
        <v>Rogue Valley MPO_2015</v>
      </c>
      <c r="B1549" t="s">
        <v>452</v>
      </c>
      <c r="C1549" s="49" t="s">
        <v>102</v>
      </c>
      <c r="D1549">
        <v>2015</v>
      </c>
      <c r="E1549" s="45">
        <v>162674.59106299313</v>
      </c>
      <c r="F1549" s="50">
        <v>67617.447897733626</v>
      </c>
      <c r="G1549" s="46">
        <v>1174.1849614440225</v>
      </c>
      <c r="H1549" s="46">
        <v>2483.4094345288099</v>
      </c>
      <c r="I1549" s="47">
        <v>1.7365117997648924</v>
      </c>
      <c r="J1549" s="47">
        <v>3.6727346442959252</v>
      </c>
      <c r="K1549" s="48">
        <f>IF(I1549&lt;='CBSA Bike Groupings'!$B$2,'CBSA Bike Groupings'!$A$2,
IF(AND(I1549&lt;='CBSA Bike Groupings'!$B$3,I1549&gt;'CBSA Bike Groupings'!$B$2),'CBSA Bike Groupings'!$A$3,
IF(AND(I1549&lt;='CBSA Bike Groupings'!$B$4,I1549&gt;'CBSA Bike Groupings'!$B$3),'CBSA Bike Groupings'!$A$4,
IF(AND(I1549&lt;='CBSA Bike Groupings'!$B$5,I1549&gt;'CBSA Bike Groupings'!$B$4),'CBSA Bike Groupings'!$A$5,
IF(I1549&gt;'CBSA Bike Groupings'!$B$5,'CBSA Bike Groupings'!$A$6,"")))))</f>
        <v>5</v>
      </c>
      <c r="L1549" s="48">
        <f>IF(J1549&lt;='CBSA Walk Groupings'!$B$2,'CBSA Walk Groupings'!$A$2,
IF(AND(J1549&lt;='CBSA Walk Groupings'!$B$3,J1549&gt;'CBSA Walk Groupings'!$B$2),'CBSA Walk Groupings'!$A$3,
IF(AND(J1549&lt;='CBSA Walk Groupings'!$B$4,J1549&gt;'CBSA Walk Groupings'!$B$3),'CBSA Walk Groupings'!$A$4,
IF(AND(J1549&lt;='CBSA Walk Groupings'!$B$5,J1549&gt;'CBSA Walk Groupings'!$B$4),'CBSA Walk Groupings'!$A$5,
IF(J1549&gt;'CBSA Walk Groupings'!$B$5,'CBSA Walk Groupings'!$A$6,"")))))</f>
        <v>5</v>
      </c>
      <c r="M1549" s="72">
        <v>0</v>
      </c>
      <c r="N1549" s="72">
        <v>3</v>
      </c>
    </row>
    <row r="1550" spans="1:14" x14ac:dyDescent="0.25">
      <c r="A1550" t="str">
        <f t="shared" si="24"/>
        <v>Rogue Valley MPO_2016</v>
      </c>
      <c r="B1550" t="s">
        <v>452</v>
      </c>
      <c r="C1550" s="49" t="s">
        <v>102</v>
      </c>
      <c r="D1550">
        <v>2016</v>
      </c>
      <c r="E1550" s="45">
        <v>165332.50938693574</v>
      </c>
      <c r="F1550" s="50">
        <v>70165.065160325874</v>
      </c>
      <c r="G1550" s="46">
        <v>1306.9159036553547</v>
      </c>
      <c r="H1550" s="46">
        <v>2531.1625085936184</v>
      </c>
      <c r="I1550" s="47">
        <v>1.8626304994787308</v>
      </c>
      <c r="J1550" s="47">
        <v>3.6074398317880259</v>
      </c>
      <c r="K1550" s="48">
        <f>IF(I1550&lt;='CBSA Bike Groupings'!$B$2,'CBSA Bike Groupings'!$A$2,
IF(AND(I1550&lt;='CBSA Bike Groupings'!$B$3,I1550&gt;'CBSA Bike Groupings'!$B$2),'CBSA Bike Groupings'!$A$3,
IF(AND(I1550&lt;='CBSA Bike Groupings'!$B$4,I1550&gt;'CBSA Bike Groupings'!$B$3),'CBSA Bike Groupings'!$A$4,
IF(AND(I1550&lt;='CBSA Bike Groupings'!$B$5,I1550&gt;'CBSA Bike Groupings'!$B$4),'CBSA Bike Groupings'!$A$5,
IF(I1550&gt;'CBSA Bike Groupings'!$B$5,'CBSA Bike Groupings'!$A$6,"")))))</f>
        <v>5</v>
      </c>
      <c r="L1550" s="48">
        <f>IF(J1550&lt;='CBSA Walk Groupings'!$B$2,'CBSA Walk Groupings'!$A$2,
IF(AND(J1550&lt;='CBSA Walk Groupings'!$B$3,J1550&gt;'CBSA Walk Groupings'!$B$2),'CBSA Walk Groupings'!$A$3,
IF(AND(J1550&lt;='CBSA Walk Groupings'!$B$4,J1550&gt;'CBSA Walk Groupings'!$B$3),'CBSA Walk Groupings'!$A$4,
IF(AND(J1550&lt;='CBSA Walk Groupings'!$B$5,J1550&gt;'CBSA Walk Groupings'!$B$4),'CBSA Walk Groupings'!$A$5,
IF(J1550&gt;'CBSA Walk Groupings'!$B$5,'CBSA Walk Groupings'!$A$6,"")))))</f>
        <v>5</v>
      </c>
      <c r="M1550" s="72">
        <v>0</v>
      </c>
      <c r="N1550" s="72">
        <v>5</v>
      </c>
    </row>
    <row r="1551" spans="1:14" x14ac:dyDescent="0.25">
      <c r="A1551" t="str">
        <f t="shared" si="24"/>
        <v>Rogue Valley MPO_2017</v>
      </c>
      <c r="B1551" t="s">
        <v>452</v>
      </c>
      <c r="C1551" s="49" t="s">
        <v>102</v>
      </c>
      <c r="D1551">
        <v>2017</v>
      </c>
      <c r="E1551" s="45">
        <v>165975</v>
      </c>
      <c r="F1551" s="50">
        <v>71623</v>
      </c>
      <c r="G1551" s="46">
        <v>1214</v>
      </c>
      <c r="H1551" s="46">
        <v>2466</v>
      </c>
      <c r="I1551" s="47">
        <f>(G1551/$F1551)*100</f>
        <v>1.6949862474344835</v>
      </c>
      <c r="J1551" s="47">
        <f>(H1551/$F1551)*100</f>
        <v>3.4430280775728468</v>
      </c>
      <c r="K1551" s="48">
        <f>IF(I1551&lt;='CBSA Bike Groupings'!$B$2,'CBSA Bike Groupings'!$A$2,
IF(AND(I1551&lt;='CBSA Bike Groupings'!$B$3,I1551&gt;'CBSA Bike Groupings'!$B$2),'CBSA Bike Groupings'!$A$3,
IF(AND(I1551&lt;='CBSA Bike Groupings'!$B$4,I1551&gt;'CBSA Bike Groupings'!$B$3),'CBSA Bike Groupings'!$A$4,
IF(AND(I1551&lt;='CBSA Bike Groupings'!$B$5,I1551&gt;'CBSA Bike Groupings'!$B$4),'CBSA Bike Groupings'!$A$5,
IF(I1551&gt;'CBSA Bike Groupings'!$B$5,'CBSA Bike Groupings'!$A$6,"")))))</f>
        <v>5</v>
      </c>
      <c r="L1551" s="48">
        <f>IF(J1551&lt;='CBSA Walk Groupings'!$B$2,'CBSA Walk Groupings'!$A$2,
IF(AND(J1551&lt;='CBSA Walk Groupings'!$B$3,J1551&gt;'CBSA Walk Groupings'!$B$2),'CBSA Walk Groupings'!$A$3,
IF(AND(J1551&lt;='CBSA Walk Groupings'!$B$4,J1551&gt;'CBSA Walk Groupings'!$B$3),'CBSA Walk Groupings'!$A$4,
IF(AND(J1551&lt;='CBSA Walk Groupings'!$B$5,J1551&gt;'CBSA Walk Groupings'!$B$4),'CBSA Walk Groupings'!$A$5,
IF(J1551&gt;'CBSA Walk Groupings'!$B$5,'CBSA Walk Groupings'!$A$6,"")))))</f>
        <v>5</v>
      </c>
      <c r="M1551" s="72">
        <v>0</v>
      </c>
      <c r="N1551" s="72">
        <v>3</v>
      </c>
    </row>
    <row r="1552" spans="1:14" x14ac:dyDescent="0.25">
      <c r="A1552" t="str">
        <f t="shared" si="24"/>
        <v>Sacramento Area COG_2013</v>
      </c>
      <c r="B1552" t="s">
        <v>453</v>
      </c>
      <c r="C1552" s="49" t="s">
        <v>121</v>
      </c>
      <c r="D1552">
        <v>2013</v>
      </c>
      <c r="E1552" s="45">
        <v>2302509.4291800805</v>
      </c>
      <c r="F1552" s="50">
        <v>956703.62780131749</v>
      </c>
      <c r="G1552" s="46">
        <v>16574.384992064694</v>
      </c>
      <c r="H1552" s="46">
        <v>18723.727619647667</v>
      </c>
      <c r="I1552" s="47">
        <v>1.7324471769962559</v>
      </c>
      <c r="J1552" s="47">
        <v>1.9571084582043727</v>
      </c>
      <c r="K1552" s="48">
        <f>IF(I1552&lt;='CBSA Bike Groupings'!$B$2,'CBSA Bike Groupings'!$A$2,
IF(AND(I1552&lt;='CBSA Bike Groupings'!$B$3,I1552&gt;'CBSA Bike Groupings'!$B$2),'CBSA Bike Groupings'!$A$3,
IF(AND(I1552&lt;='CBSA Bike Groupings'!$B$4,I1552&gt;'CBSA Bike Groupings'!$B$3),'CBSA Bike Groupings'!$A$4,
IF(AND(I1552&lt;='CBSA Bike Groupings'!$B$5,I1552&gt;'CBSA Bike Groupings'!$B$4),'CBSA Bike Groupings'!$A$5,
IF(I1552&gt;'CBSA Bike Groupings'!$B$5,'CBSA Bike Groupings'!$A$6,"")))))</f>
        <v>5</v>
      </c>
      <c r="L1552" s="48">
        <f>IF(J1552&lt;='CBSA Walk Groupings'!$B$2,'CBSA Walk Groupings'!$A$2,
IF(AND(J1552&lt;='CBSA Walk Groupings'!$B$3,J1552&gt;'CBSA Walk Groupings'!$B$2),'CBSA Walk Groupings'!$A$3,
IF(AND(J1552&lt;='CBSA Walk Groupings'!$B$4,J1552&gt;'CBSA Walk Groupings'!$B$3),'CBSA Walk Groupings'!$A$4,
IF(AND(J1552&lt;='CBSA Walk Groupings'!$B$5,J1552&gt;'CBSA Walk Groupings'!$B$4),'CBSA Walk Groupings'!$A$5,
IF(J1552&gt;'CBSA Walk Groupings'!$B$5,'CBSA Walk Groupings'!$A$6,"")))))</f>
        <v>3</v>
      </c>
      <c r="M1552" s="72">
        <v>15</v>
      </c>
      <c r="N1552" s="72">
        <v>49</v>
      </c>
    </row>
    <row r="1553" spans="1:14" x14ac:dyDescent="0.25">
      <c r="A1553" t="str">
        <f t="shared" si="24"/>
        <v>Sacramento Area COG_2014</v>
      </c>
      <c r="B1553" t="s">
        <v>453</v>
      </c>
      <c r="C1553" s="49" t="s">
        <v>121</v>
      </c>
      <c r="D1553">
        <v>2014</v>
      </c>
      <c r="E1553" s="45">
        <v>2326521.4723710357</v>
      </c>
      <c r="F1553" s="50">
        <v>968605.31707321526</v>
      </c>
      <c r="G1553" s="46">
        <v>17071.593929914256</v>
      </c>
      <c r="H1553" s="46">
        <v>19526.135307227916</v>
      </c>
      <c r="I1553" s="47">
        <v>1.7624922792596895</v>
      </c>
      <c r="J1553" s="47">
        <v>2.0159021391942216</v>
      </c>
      <c r="K1553" s="48">
        <f>IF(I1553&lt;='CBSA Bike Groupings'!$B$2,'CBSA Bike Groupings'!$A$2,
IF(AND(I1553&lt;='CBSA Bike Groupings'!$B$3,I1553&gt;'CBSA Bike Groupings'!$B$2),'CBSA Bike Groupings'!$A$3,
IF(AND(I1553&lt;='CBSA Bike Groupings'!$B$4,I1553&gt;'CBSA Bike Groupings'!$B$3),'CBSA Bike Groupings'!$A$4,
IF(AND(I1553&lt;='CBSA Bike Groupings'!$B$5,I1553&gt;'CBSA Bike Groupings'!$B$4),'CBSA Bike Groupings'!$A$5,
IF(I1553&gt;'CBSA Bike Groupings'!$B$5,'CBSA Bike Groupings'!$A$6,"")))))</f>
        <v>5</v>
      </c>
      <c r="L1553" s="48">
        <f>IF(J1553&lt;='CBSA Walk Groupings'!$B$2,'CBSA Walk Groupings'!$A$2,
IF(AND(J1553&lt;='CBSA Walk Groupings'!$B$3,J1553&gt;'CBSA Walk Groupings'!$B$2),'CBSA Walk Groupings'!$A$3,
IF(AND(J1553&lt;='CBSA Walk Groupings'!$B$4,J1553&gt;'CBSA Walk Groupings'!$B$3),'CBSA Walk Groupings'!$A$4,
IF(AND(J1553&lt;='CBSA Walk Groupings'!$B$5,J1553&gt;'CBSA Walk Groupings'!$B$4),'CBSA Walk Groupings'!$A$5,
IF(J1553&gt;'CBSA Walk Groupings'!$B$5,'CBSA Walk Groupings'!$A$6,"")))))</f>
        <v>3</v>
      </c>
      <c r="M1553" s="72">
        <v>9</v>
      </c>
      <c r="N1553" s="72">
        <v>40</v>
      </c>
    </row>
    <row r="1554" spans="1:14" x14ac:dyDescent="0.25">
      <c r="A1554" t="str">
        <f t="shared" si="24"/>
        <v>Sacramento Area COG_2015</v>
      </c>
      <c r="B1554" t="s">
        <v>453</v>
      </c>
      <c r="C1554" s="49" t="s">
        <v>121</v>
      </c>
      <c r="D1554">
        <v>2015</v>
      </c>
      <c r="E1554" s="45">
        <v>2351072.0976978876</v>
      </c>
      <c r="F1554" s="50">
        <v>986897.14604371076</v>
      </c>
      <c r="G1554" s="46">
        <v>16882.904286114099</v>
      </c>
      <c r="H1554" s="46">
        <v>20322.314554740591</v>
      </c>
      <c r="I1554" s="47">
        <v>1.7107055536430069</v>
      </c>
      <c r="J1554" s="47">
        <v>2.0592130229790424</v>
      </c>
      <c r="K1554" s="48">
        <f>IF(I1554&lt;='CBSA Bike Groupings'!$B$2,'CBSA Bike Groupings'!$A$2,
IF(AND(I1554&lt;='CBSA Bike Groupings'!$B$3,I1554&gt;'CBSA Bike Groupings'!$B$2),'CBSA Bike Groupings'!$A$3,
IF(AND(I1554&lt;='CBSA Bike Groupings'!$B$4,I1554&gt;'CBSA Bike Groupings'!$B$3),'CBSA Bike Groupings'!$A$4,
IF(AND(I1554&lt;='CBSA Bike Groupings'!$B$5,I1554&gt;'CBSA Bike Groupings'!$B$4),'CBSA Bike Groupings'!$A$5,
IF(I1554&gt;'CBSA Bike Groupings'!$B$5,'CBSA Bike Groupings'!$A$6,"")))))</f>
        <v>5</v>
      </c>
      <c r="L1554" s="48">
        <f>IF(J1554&lt;='CBSA Walk Groupings'!$B$2,'CBSA Walk Groupings'!$A$2,
IF(AND(J1554&lt;='CBSA Walk Groupings'!$B$3,J1554&gt;'CBSA Walk Groupings'!$B$2),'CBSA Walk Groupings'!$A$3,
IF(AND(J1554&lt;='CBSA Walk Groupings'!$B$4,J1554&gt;'CBSA Walk Groupings'!$B$3),'CBSA Walk Groupings'!$A$4,
IF(AND(J1554&lt;='CBSA Walk Groupings'!$B$5,J1554&gt;'CBSA Walk Groupings'!$B$4),'CBSA Walk Groupings'!$A$5,
IF(J1554&gt;'CBSA Walk Groupings'!$B$5,'CBSA Walk Groupings'!$A$6,"")))))</f>
        <v>3</v>
      </c>
      <c r="M1554" s="72">
        <v>13</v>
      </c>
      <c r="N1554" s="72">
        <v>48</v>
      </c>
    </row>
    <row r="1555" spans="1:14" x14ac:dyDescent="0.25">
      <c r="A1555" t="str">
        <f t="shared" si="24"/>
        <v>Sacramento Area COG_2016</v>
      </c>
      <c r="B1555" t="s">
        <v>453</v>
      </c>
      <c r="C1555" s="49" t="s">
        <v>121</v>
      </c>
      <c r="D1555">
        <v>2016</v>
      </c>
      <c r="E1555" s="45">
        <v>2373740.1456465838</v>
      </c>
      <c r="F1555" s="50">
        <v>1011562.7063838891</v>
      </c>
      <c r="G1555" s="46">
        <v>17053.014831177094</v>
      </c>
      <c r="H1555" s="46">
        <v>20023.102017412792</v>
      </c>
      <c r="I1555" s="47">
        <v>1.685808968989952</v>
      </c>
      <c r="J1555" s="47">
        <v>1.9794227180429489</v>
      </c>
      <c r="K1555" s="48">
        <f>IF(I1555&lt;='CBSA Bike Groupings'!$B$2,'CBSA Bike Groupings'!$A$2,
IF(AND(I1555&lt;='CBSA Bike Groupings'!$B$3,I1555&gt;'CBSA Bike Groupings'!$B$2),'CBSA Bike Groupings'!$A$3,
IF(AND(I1555&lt;='CBSA Bike Groupings'!$B$4,I1555&gt;'CBSA Bike Groupings'!$B$3),'CBSA Bike Groupings'!$A$4,
IF(AND(I1555&lt;='CBSA Bike Groupings'!$B$5,I1555&gt;'CBSA Bike Groupings'!$B$4),'CBSA Bike Groupings'!$A$5,
IF(I1555&gt;'CBSA Bike Groupings'!$B$5,'CBSA Bike Groupings'!$A$6,"")))))</f>
        <v>5</v>
      </c>
      <c r="L1555" s="48">
        <f>IF(J1555&lt;='CBSA Walk Groupings'!$B$2,'CBSA Walk Groupings'!$A$2,
IF(AND(J1555&lt;='CBSA Walk Groupings'!$B$3,J1555&gt;'CBSA Walk Groupings'!$B$2),'CBSA Walk Groupings'!$A$3,
IF(AND(J1555&lt;='CBSA Walk Groupings'!$B$4,J1555&gt;'CBSA Walk Groupings'!$B$3),'CBSA Walk Groupings'!$A$4,
IF(AND(J1555&lt;='CBSA Walk Groupings'!$B$5,J1555&gt;'CBSA Walk Groupings'!$B$4),'CBSA Walk Groupings'!$A$5,
IF(J1555&gt;'CBSA Walk Groupings'!$B$5,'CBSA Walk Groupings'!$A$6,"")))))</f>
        <v>3</v>
      </c>
      <c r="M1555" s="72">
        <v>19</v>
      </c>
      <c r="N1555" s="72">
        <v>65</v>
      </c>
    </row>
    <row r="1556" spans="1:14" x14ac:dyDescent="0.25">
      <c r="A1556" t="str">
        <f t="shared" si="24"/>
        <v>Sacramento Area COG_2017</v>
      </c>
      <c r="B1556" t="s">
        <v>453</v>
      </c>
      <c r="C1556" s="49" t="s">
        <v>121</v>
      </c>
      <c r="D1556">
        <v>2017</v>
      </c>
      <c r="E1556" s="45">
        <v>2400697</v>
      </c>
      <c r="F1556" s="50">
        <v>1037661</v>
      </c>
      <c r="G1556" s="46">
        <v>16018</v>
      </c>
      <c r="H1556" s="46">
        <v>19311</v>
      </c>
      <c r="I1556" s="47">
        <f>(G1556/$F1556)*100</f>
        <v>1.5436640675519269</v>
      </c>
      <c r="J1556" s="47">
        <f>(H1556/$F1556)*100</f>
        <v>1.8610124115679398</v>
      </c>
      <c r="K1556" s="48">
        <f>IF(I1556&lt;='CBSA Bike Groupings'!$B$2,'CBSA Bike Groupings'!$A$2,
IF(AND(I1556&lt;='CBSA Bike Groupings'!$B$3,I1556&gt;'CBSA Bike Groupings'!$B$2),'CBSA Bike Groupings'!$A$3,
IF(AND(I1556&lt;='CBSA Bike Groupings'!$B$4,I1556&gt;'CBSA Bike Groupings'!$B$3),'CBSA Bike Groupings'!$A$4,
IF(AND(I1556&lt;='CBSA Bike Groupings'!$B$5,I1556&gt;'CBSA Bike Groupings'!$B$4),'CBSA Bike Groupings'!$A$5,
IF(I1556&gt;'CBSA Bike Groupings'!$B$5,'CBSA Bike Groupings'!$A$6,"")))))</f>
        <v>5</v>
      </c>
      <c r="L1556" s="48">
        <f>IF(J1556&lt;='CBSA Walk Groupings'!$B$2,'CBSA Walk Groupings'!$A$2,
IF(AND(J1556&lt;='CBSA Walk Groupings'!$B$3,J1556&gt;'CBSA Walk Groupings'!$B$2),'CBSA Walk Groupings'!$A$3,
IF(AND(J1556&lt;='CBSA Walk Groupings'!$B$4,J1556&gt;'CBSA Walk Groupings'!$B$3),'CBSA Walk Groupings'!$A$4,
IF(AND(J1556&lt;='CBSA Walk Groupings'!$B$5,J1556&gt;'CBSA Walk Groupings'!$B$4),'CBSA Walk Groupings'!$A$5,
IF(J1556&gt;'CBSA Walk Groupings'!$B$5,'CBSA Walk Groupings'!$A$6,"")))))</f>
        <v>3</v>
      </c>
      <c r="M1556" s="72">
        <v>21</v>
      </c>
      <c r="N1556" s="72">
        <v>54</v>
      </c>
    </row>
    <row r="1557" spans="1:14" x14ac:dyDescent="0.25">
      <c r="A1557" t="str">
        <f t="shared" si="24"/>
        <v>Saginaw Metropolitan Area Transportation Study_2013</v>
      </c>
      <c r="B1557" t="s">
        <v>454</v>
      </c>
      <c r="C1557" s="49" t="s">
        <v>133</v>
      </c>
      <c r="D1557">
        <v>2013</v>
      </c>
      <c r="E1557" s="45">
        <v>198849.09207826504</v>
      </c>
      <c r="F1557" s="50">
        <v>77835.948173390963</v>
      </c>
      <c r="G1557" s="46">
        <v>354.9268368375408</v>
      </c>
      <c r="H1557" s="46">
        <v>1221.9293290278338</v>
      </c>
      <c r="I1557" s="47">
        <v>0.45599346467378976</v>
      </c>
      <c r="J1557" s="47">
        <v>1.5698778748166689</v>
      </c>
      <c r="K1557" s="48">
        <f>IF(I1557&lt;='CBSA Bike Groupings'!$B$2,'CBSA Bike Groupings'!$A$2,
IF(AND(I1557&lt;='CBSA Bike Groupings'!$B$3,I1557&gt;'CBSA Bike Groupings'!$B$2),'CBSA Bike Groupings'!$A$3,
IF(AND(I1557&lt;='CBSA Bike Groupings'!$B$4,I1557&gt;'CBSA Bike Groupings'!$B$3),'CBSA Bike Groupings'!$A$4,
IF(AND(I1557&lt;='CBSA Bike Groupings'!$B$5,I1557&gt;'CBSA Bike Groupings'!$B$4),'CBSA Bike Groupings'!$A$5,
IF(I1557&gt;'CBSA Bike Groupings'!$B$5,'CBSA Bike Groupings'!$A$6,"")))))</f>
        <v>3</v>
      </c>
      <c r="L1557" s="48">
        <f>IF(J1557&lt;='CBSA Walk Groupings'!$B$2,'CBSA Walk Groupings'!$A$2,
IF(AND(J1557&lt;='CBSA Walk Groupings'!$B$3,J1557&gt;'CBSA Walk Groupings'!$B$2),'CBSA Walk Groupings'!$A$3,
IF(AND(J1557&lt;='CBSA Walk Groupings'!$B$4,J1557&gt;'CBSA Walk Groupings'!$B$3),'CBSA Walk Groupings'!$A$4,
IF(AND(J1557&lt;='CBSA Walk Groupings'!$B$5,J1557&gt;'CBSA Walk Groupings'!$B$4),'CBSA Walk Groupings'!$A$5,
IF(J1557&gt;'CBSA Walk Groupings'!$B$5,'CBSA Walk Groupings'!$A$6,"")))))</f>
        <v>2</v>
      </c>
      <c r="M1557" s="72">
        <v>1</v>
      </c>
      <c r="N1557" s="72">
        <v>0</v>
      </c>
    </row>
    <row r="1558" spans="1:14" x14ac:dyDescent="0.25">
      <c r="A1558" t="str">
        <f t="shared" si="24"/>
        <v>Saginaw Metropolitan Area Transportation Study_2014</v>
      </c>
      <c r="B1558" t="s">
        <v>454</v>
      </c>
      <c r="C1558" s="49" t="s">
        <v>133</v>
      </c>
      <c r="D1558">
        <v>2014</v>
      </c>
      <c r="E1558" s="45">
        <v>197735.54044119726</v>
      </c>
      <c r="F1558" s="50">
        <v>78855.846608990803</v>
      </c>
      <c r="G1558" s="46">
        <v>348.93022164277784</v>
      </c>
      <c r="H1558" s="46">
        <v>1558.8330624829077</v>
      </c>
      <c r="I1558" s="47">
        <v>0.442491250360876</v>
      </c>
      <c r="J1558" s="47">
        <v>1.9768135522181767</v>
      </c>
      <c r="K1558" s="48">
        <f>IF(I1558&lt;='CBSA Bike Groupings'!$B$2,'CBSA Bike Groupings'!$A$2,
IF(AND(I1558&lt;='CBSA Bike Groupings'!$B$3,I1558&gt;'CBSA Bike Groupings'!$B$2),'CBSA Bike Groupings'!$A$3,
IF(AND(I1558&lt;='CBSA Bike Groupings'!$B$4,I1558&gt;'CBSA Bike Groupings'!$B$3),'CBSA Bike Groupings'!$A$4,
IF(AND(I1558&lt;='CBSA Bike Groupings'!$B$5,I1558&gt;'CBSA Bike Groupings'!$B$4),'CBSA Bike Groupings'!$A$5,
IF(I1558&gt;'CBSA Bike Groupings'!$B$5,'CBSA Bike Groupings'!$A$6,"")))))</f>
        <v>3</v>
      </c>
      <c r="L1558" s="48">
        <f>IF(J1558&lt;='CBSA Walk Groupings'!$B$2,'CBSA Walk Groupings'!$A$2,
IF(AND(J1558&lt;='CBSA Walk Groupings'!$B$3,J1558&gt;'CBSA Walk Groupings'!$B$2),'CBSA Walk Groupings'!$A$3,
IF(AND(J1558&lt;='CBSA Walk Groupings'!$B$4,J1558&gt;'CBSA Walk Groupings'!$B$3),'CBSA Walk Groupings'!$A$4,
IF(AND(J1558&lt;='CBSA Walk Groupings'!$B$5,J1558&gt;'CBSA Walk Groupings'!$B$4),'CBSA Walk Groupings'!$A$5,
IF(J1558&gt;'CBSA Walk Groupings'!$B$5,'CBSA Walk Groupings'!$A$6,"")))))</f>
        <v>3</v>
      </c>
      <c r="M1558" s="72">
        <v>0</v>
      </c>
      <c r="N1558" s="72">
        <v>2</v>
      </c>
    </row>
    <row r="1559" spans="1:14" x14ac:dyDescent="0.25">
      <c r="A1559" t="str">
        <f t="shared" si="24"/>
        <v>Saginaw Metropolitan Area Transportation Study_2015</v>
      </c>
      <c r="B1559" t="s">
        <v>454</v>
      </c>
      <c r="C1559" s="49" t="s">
        <v>133</v>
      </c>
      <c r="D1559">
        <v>2015</v>
      </c>
      <c r="E1559" s="45">
        <v>196487.88571692025</v>
      </c>
      <c r="F1559" s="50">
        <v>79085.778330504574</v>
      </c>
      <c r="G1559" s="46">
        <v>495.93484226869879</v>
      </c>
      <c r="H1559" s="46">
        <v>1820.6527086396661</v>
      </c>
      <c r="I1559" s="47">
        <v>0.62708473348539995</v>
      </c>
      <c r="J1559" s="47">
        <v>2.3021240317456835</v>
      </c>
      <c r="K1559" s="48">
        <f>IF(I1559&lt;='CBSA Bike Groupings'!$B$2,'CBSA Bike Groupings'!$A$2,
IF(AND(I1559&lt;='CBSA Bike Groupings'!$B$3,I1559&gt;'CBSA Bike Groupings'!$B$2),'CBSA Bike Groupings'!$A$3,
IF(AND(I1559&lt;='CBSA Bike Groupings'!$B$4,I1559&gt;'CBSA Bike Groupings'!$B$3),'CBSA Bike Groupings'!$A$4,
IF(AND(I1559&lt;='CBSA Bike Groupings'!$B$5,I1559&gt;'CBSA Bike Groupings'!$B$4),'CBSA Bike Groupings'!$A$5,
IF(I1559&gt;'CBSA Bike Groupings'!$B$5,'CBSA Bike Groupings'!$A$6,"")))))</f>
        <v>3</v>
      </c>
      <c r="L1559" s="48">
        <f>IF(J1559&lt;='CBSA Walk Groupings'!$B$2,'CBSA Walk Groupings'!$A$2,
IF(AND(J1559&lt;='CBSA Walk Groupings'!$B$3,J1559&gt;'CBSA Walk Groupings'!$B$2),'CBSA Walk Groupings'!$A$3,
IF(AND(J1559&lt;='CBSA Walk Groupings'!$B$4,J1559&gt;'CBSA Walk Groupings'!$B$3),'CBSA Walk Groupings'!$A$4,
IF(AND(J1559&lt;='CBSA Walk Groupings'!$B$5,J1559&gt;'CBSA Walk Groupings'!$B$4),'CBSA Walk Groupings'!$A$5,
IF(J1559&gt;'CBSA Walk Groupings'!$B$5,'CBSA Walk Groupings'!$A$6,"")))))</f>
        <v>3</v>
      </c>
      <c r="M1559" s="72">
        <v>0</v>
      </c>
      <c r="N1559" s="72">
        <v>2</v>
      </c>
    </row>
    <row r="1560" spans="1:14" x14ac:dyDescent="0.25">
      <c r="A1560" t="str">
        <f t="shared" si="24"/>
        <v>Saginaw Metropolitan Area Transportation Study_2016</v>
      </c>
      <c r="B1560" t="s">
        <v>454</v>
      </c>
      <c r="C1560" s="49" t="s">
        <v>133</v>
      </c>
      <c r="D1560">
        <v>2016</v>
      </c>
      <c r="E1560" s="45">
        <v>195209.76396140744</v>
      </c>
      <c r="F1560" s="50">
        <v>80088.9789700642</v>
      </c>
      <c r="G1560" s="46">
        <v>538.92999250685796</v>
      </c>
      <c r="H1560" s="46">
        <v>1803.6696598494273</v>
      </c>
      <c r="I1560" s="47">
        <v>0.67291405064397203</v>
      </c>
      <c r="J1560" s="47">
        <v>2.2520822253503896</v>
      </c>
      <c r="K1560" s="48">
        <f>IF(I1560&lt;='CBSA Bike Groupings'!$B$2,'CBSA Bike Groupings'!$A$2,
IF(AND(I1560&lt;='CBSA Bike Groupings'!$B$3,I1560&gt;'CBSA Bike Groupings'!$B$2),'CBSA Bike Groupings'!$A$3,
IF(AND(I1560&lt;='CBSA Bike Groupings'!$B$4,I1560&gt;'CBSA Bike Groupings'!$B$3),'CBSA Bike Groupings'!$A$4,
IF(AND(I1560&lt;='CBSA Bike Groupings'!$B$5,I1560&gt;'CBSA Bike Groupings'!$B$4),'CBSA Bike Groupings'!$A$5,
IF(I1560&gt;'CBSA Bike Groupings'!$B$5,'CBSA Bike Groupings'!$A$6,"")))))</f>
        <v>4</v>
      </c>
      <c r="L1560" s="48">
        <f>IF(J1560&lt;='CBSA Walk Groupings'!$B$2,'CBSA Walk Groupings'!$A$2,
IF(AND(J1560&lt;='CBSA Walk Groupings'!$B$3,J1560&gt;'CBSA Walk Groupings'!$B$2),'CBSA Walk Groupings'!$A$3,
IF(AND(J1560&lt;='CBSA Walk Groupings'!$B$4,J1560&gt;'CBSA Walk Groupings'!$B$3),'CBSA Walk Groupings'!$A$4,
IF(AND(J1560&lt;='CBSA Walk Groupings'!$B$5,J1560&gt;'CBSA Walk Groupings'!$B$4),'CBSA Walk Groupings'!$A$5,
IF(J1560&gt;'CBSA Walk Groupings'!$B$5,'CBSA Walk Groupings'!$A$6,"")))))</f>
        <v>3</v>
      </c>
      <c r="M1560" s="72">
        <v>0</v>
      </c>
      <c r="N1560" s="72">
        <v>2</v>
      </c>
    </row>
    <row r="1561" spans="1:14" x14ac:dyDescent="0.25">
      <c r="A1561" t="str">
        <f t="shared" si="24"/>
        <v>Saginaw Metropolitan Area Transportation Study_2017</v>
      </c>
      <c r="B1561" t="s">
        <v>454</v>
      </c>
      <c r="C1561" s="49" t="s">
        <v>133</v>
      </c>
      <c r="D1561">
        <v>2017</v>
      </c>
      <c r="E1561" s="45">
        <v>193812</v>
      </c>
      <c r="F1561" s="50">
        <v>80941</v>
      </c>
      <c r="G1561" s="46">
        <v>420</v>
      </c>
      <c r="H1561" s="46">
        <v>1818</v>
      </c>
      <c r="I1561" s="47">
        <f>(G1561/$F1561)*100</f>
        <v>0.51889648015220957</v>
      </c>
      <c r="J1561" s="47">
        <f>(H1561/$F1561)*100</f>
        <v>2.2460804783731358</v>
      </c>
      <c r="K1561" s="48">
        <f>IF(I1561&lt;='CBSA Bike Groupings'!$B$2,'CBSA Bike Groupings'!$A$2,
IF(AND(I1561&lt;='CBSA Bike Groupings'!$B$3,I1561&gt;'CBSA Bike Groupings'!$B$2),'CBSA Bike Groupings'!$A$3,
IF(AND(I1561&lt;='CBSA Bike Groupings'!$B$4,I1561&gt;'CBSA Bike Groupings'!$B$3),'CBSA Bike Groupings'!$A$4,
IF(AND(I1561&lt;='CBSA Bike Groupings'!$B$5,I1561&gt;'CBSA Bike Groupings'!$B$4),'CBSA Bike Groupings'!$A$5,
IF(I1561&gt;'CBSA Bike Groupings'!$B$5,'CBSA Bike Groupings'!$A$6,"")))))</f>
        <v>3</v>
      </c>
      <c r="L1561" s="48">
        <f>IF(J1561&lt;='CBSA Walk Groupings'!$B$2,'CBSA Walk Groupings'!$A$2,
IF(AND(J1561&lt;='CBSA Walk Groupings'!$B$3,J1561&gt;'CBSA Walk Groupings'!$B$2),'CBSA Walk Groupings'!$A$3,
IF(AND(J1561&lt;='CBSA Walk Groupings'!$B$4,J1561&gt;'CBSA Walk Groupings'!$B$3),'CBSA Walk Groupings'!$A$4,
IF(AND(J1561&lt;='CBSA Walk Groupings'!$B$5,J1561&gt;'CBSA Walk Groupings'!$B$4),'CBSA Walk Groupings'!$A$5,
IF(J1561&gt;'CBSA Walk Groupings'!$B$5,'CBSA Walk Groupings'!$A$6,"")))))</f>
        <v>3</v>
      </c>
      <c r="M1561" s="72">
        <v>0</v>
      </c>
      <c r="N1561" s="72">
        <v>2</v>
      </c>
    </row>
    <row r="1562" spans="1:14" x14ac:dyDescent="0.25">
      <c r="A1562" t="str">
        <f t="shared" si="24"/>
        <v>Salem-Keizer Area Transportation Study_2013</v>
      </c>
      <c r="B1562" t="s">
        <v>455</v>
      </c>
      <c r="C1562" s="49" t="s">
        <v>102</v>
      </c>
      <c r="D1562">
        <v>2013</v>
      </c>
      <c r="E1562" s="45">
        <v>234772.82678125543</v>
      </c>
      <c r="F1562" s="50">
        <v>97616.432700526246</v>
      </c>
      <c r="G1562" s="46">
        <v>1375.3374140312771</v>
      </c>
      <c r="H1562" s="46">
        <v>3872.1473715028369</v>
      </c>
      <c r="I1562" s="47">
        <v>1.4089199697049191</v>
      </c>
      <c r="J1562" s="47">
        <v>3.966696246094191</v>
      </c>
      <c r="K1562" s="48">
        <f>IF(I1562&lt;='CBSA Bike Groupings'!$B$2,'CBSA Bike Groupings'!$A$2,
IF(AND(I1562&lt;='CBSA Bike Groupings'!$B$3,I1562&gt;'CBSA Bike Groupings'!$B$2),'CBSA Bike Groupings'!$A$3,
IF(AND(I1562&lt;='CBSA Bike Groupings'!$B$4,I1562&gt;'CBSA Bike Groupings'!$B$3),'CBSA Bike Groupings'!$A$4,
IF(AND(I1562&lt;='CBSA Bike Groupings'!$B$5,I1562&gt;'CBSA Bike Groupings'!$B$4),'CBSA Bike Groupings'!$A$5,
IF(I1562&gt;'CBSA Bike Groupings'!$B$5,'CBSA Bike Groupings'!$A$6,"")))))</f>
        <v>5</v>
      </c>
      <c r="L1562" s="48">
        <f>IF(J1562&lt;='CBSA Walk Groupings'!$B$2,'CBSA Walk Groupings'!$A$2,
IF(AND(J1562&lt;='CBSA Walk Groupings'!$B$3,J1562&gt;'CBSA Walk Groupings'!$B$2),'CBSA Walk Groupings'!$A$3,
IF(AND(J1562&lt;='CBSA Walk Groupings'!$B$4,J1562&gt;'CBSA Walk Groupings'!$B$3),'CBSA Walk Groupings'!$A$4,
IF(AND(J1562&lt;='CBSA Walk Groupings'!$B$5,J1562&gt;'CBSA Walk Groupings'!$B$4),'CBSA Walk Groupings'!$A$5,
IF(J1562&gt;'CBSA Walk Groupings'!$B$5,'CBSA Walk Groupings'!$A$6,"")))))</f>
        <v>5</v>
      </c>
      <c r="M1562" s="72">
        <v>0</v>
      </c>
      <c r="N1562" s="72">
        <v>2</v>
      </c>
    </row>
    <row r="1563" spans="1:14" x14ac:dyDescent="0.25">
      <c r="A1563" t="str">
        <f t="shared" si="24"/>
        <v>Salem-Keizer Area Transportation Study_2014</v>
      </c>
      <c r="B1563" t="s">
        <v>455</v>
      </c>
      <c r="C1563" s="49" t="s">
        <v>102</v>
      </c>
      <c r="D1563">
        <v>2014</v>
      </c>
      <c r="E1563" s="45">
        <v>236009.18699957206</v>
      </c>
      <c r="F1563" s="50">
        <v>97320.415256883251</v>
      </c>
      <c r="G1563" s="46">
        <v>1390.7288594023628</v>
      </c>
      <c r="H1563" s="46">
        <v>3885.608820726166</v>
      </c>
      <c r="I1563" s="47">
        <v>1.4290206795063995</v>
      </c>
      <c r="J1563" s="47">
        <v>3.9925937538078324</v>
      </c>
      <c r="K1563" s="48">
        <f>IF(I1563&lt;='CBSA Bike Groupings'!$B$2,'CBSA Bike Groupings'!$A$2,
IF(AND(I1563&lt;='CBSA Bike Groupings'!$B$3,I1563&gt;'CBSA Bike Groupings'!$B$2),'CBSA Bike Groupings'!$A$3,
IF(AND(I1563&lt;='CBSA Bike Groupings'!$B$4,I1563&gt;'CBSA Bike Groupings'!$B$3),'CBSA Bike Groupings'!$A$4,
IF(AND(I1563&lt;='CBSA Bike Groupings'!$B$5,I1563&gt;'CBSA Bike Groupings'!$B$4),'CBSA Bike Groupings'!$A$5,
IF(I1563&gt;'CBSA Bike Groupings'!$B$5,'CBSA Bike Groupings'!$A$6,"")))))</f>
        <v>5</v>
      </c>
      <c r="L1563" s="48">
        <f>IF(J1563&lt;='CBSA Walk Groupings'!$B$2,'CBSA Walk Groupings'!$A$2,
IF(AND(J1563&lt;='CBSA Walk Groupings'!$B$3,J1563&gt;'CBSA Walk Groupings'!$B$2),'CBSA Walk Groupings'!$A$3,
IF(AND(J1563&lt;='CBSA Walk Groupings'!$B$4,J1563&gt;'CBSA Walk Groupings'!$B$3),'CBSA Walk Groupings'!$A$4,
IF(AND(J1563&lt;='CBSA Walk Groupings'!$B$5,J1563&gt;'CBSA Walk Groupings'!$B$4),'CBSA Walk Groupings'!$A$5,
IF(J1563&gt;'CBSA Walk Groupings'!$B$5,'CBSA Walk Groupings'!$A$6,"")))))</f>
        <v>5</v>
      </c>
      <c r="M1563" s="72">
        <v>0</v>
      </c>
      <c r="N1563" s="72">
        <v>5</v>
      </c>
    </row>
    <row r="1564" spans="1:14" x14ac:dyDescent="0.25">
      <c r="A1564" t="str">
        <f t="shared" si="24"/>
        <v>Salem-Keizer Area Transportation Study_2015</v>
      </c>
      <c r="B1564" t="s">
        <v>455</v>
      </c>
      <c r="C1564" s="49" t="s">
        <v>102</v>
      </c>
      <c r="D1564">
        <v>2015</v>
      </c>
      <c r="E1564" s="45">
        <v>238230.44270646002</v>
      </c>
      <c r="F1564" s="50">
        <v>100180.61983259516</v>
      </c>
      <c r="G1564" s="46">
        <v>1262.4177465226592</v>
      </c>
      <c r="H1564" s="46">
        <v>3822.7041600814946</v>
      </c>
      <c r="I1564" s="47">
        <v>1.2601416807284656</v>
      </c>
      <c r="J1564" s="47">
        <v>3.8158120467505081</v>
      </c>
      <c r="K1564" s="48">
        <f>IF(I1564&lt;='CBSA Bike Groupings'!$B$2,'CBSA Bike Groupings'!$A$2,
IF(AND(I1564&lt;='CBSA Bike Groupings'!$B$3,I1564&gt;'CBSA Bike Groupings'!$B$2),'CBSA Bike Groupings'!$A$3,
IF(AND(I1564&lt;='CBSA Bike Groupings'!$B$4,I1564&gt;'CBSA Bike Groupings'!$B$3),'CBSA Bike Groupings'!$A$4,
IF(AND(I1564&lt;='CBSA Bike Groupings'!$B$5,I1564&gt;'CBSA Bike Groupings'!$B$4),'CBSA Bike Groupings'!$A$5,
IF(I1564&gt;'CBSA Bike Groupings'!$B$5,'CBSA Bike Groupings'!$A$6,"")))))</f>
        <v>5</v>
      </c>
      <c r="L1564" s="48">
        <f>IF(J1564&lt;='CBSA Walk Groupings'!$B$2,'CBSA Walk Groupings'!$A$2,
IF(AND(J1564&lt;='CBSA Walk Groupings'!$B$3,J1564&gt;'CBSA Walk Groupings'!$B$2),'CBSA Walk Groupings'!$A$3,
IF(AND(J1564&lt;='CBSA Walk Groupings'!$B$4,J1564&gt;'CBSA Walk Groupings'!$B$3),'CBSA Walk Groupings'!$A$4,
IF(AND(J1564&lt;='CBSA Walk Groupings'!$B$5,J1564&gt;'CBSA Walk Groupings'!$B$4),'CBSA Walk Groupings'!$A$5,
IF(J1564&gt;'CBSA Walk Groupings'!$B$5,'CBSA Walk Groupings'!$A$6,"")))))</f>
        <v>5</v>
      </c>
      <c r="M1564" s="72">
        <v>0</v>
      </c>
      <c r="N1564" s="72">
        <v>8</v>
      </c>
    </row>
    <row r="1565" spans="1:14" x14ac:dyDescent="0.25">
      <c r="A1565" t="str">
        <f t="shared" si="24"/>
        <v>Salem-Keizer Area Transportation Study_2016</v>
      </c>
      <c r="B1565" t="s">
        <v>455</v>
      </c>
      <c r="C1565" s="49" t="s">
        <v>102</v>
      </c>
      <c r="D1565">
        <v>2016</v>
      </c>
      <c r="E1565" s="45">
        <v>240710.5837234463</v>
      </c>
      <c r="F1565" s="50">
        <v>103618.38056018233</v>
      </c>
      <c r="G1565" s="46">
        <v>1149.1197258046795</v>
      </c>
      <c r="H1565" s="46">
        <v>3599.9963078213618</v>
      </c>
      <c r="I1565" s="47">
        <v>1.1089921687564517</v>
      </c>
      <c r="J1565" s="47">
        <v>3.4742835087356503</v>
      </c>
      <c r="K1565" s="48">
        <f>IF(I1565&lt;='CBSA Bike Groupings'!$B$2,'CBSA Bike Groupings'!$A$2,
IF(AND(I1565&lt;='CBSA Bike Groupings'!$B$3,I1565&gt;'CBSA Bike Groupings'!$B$2),'CBSA Bike Groupings'!$A$3,
IF(AND(I1565&lt;='CBSA Bike Groupings'!$B$4,I1565&gt;'CBSA Bike Groupings'!$B$3),'CBSA Bike Groupings'!$A$4,
IF(AND(I1565&lt;='CBSA Bike Groupings'!$B$5,I1565&gt;'CBSA Bike Groupings'!$B$4),'CBSA Bike Groupings'!$A$5,
IF(I1565&gt;'CBSA Bike Groupings'!$B$5,'CBSA Bike Groupings'!$A$6,"")))))</f>
        <v>5</v>
      </c>
      <c r="L1565" s="48">
        <f>IF(J1565&lt;='CBSA Walk Groupings'!$B$2,'CBSA Walk Groupings'!$A$2,
IF(AND(J1565&lt;='CBSA Walk Groupings'!$B$3,J1565&gt;'CBSA Walk Groupings'!$B$2),'CBSA Walk Groupings'!$A$3,
IF(AND(J1565&lt;='CBSA Walk Groupings'!$B$4,J1565&gt;'CBSA Walk Groupings'!$B$3),'CBSA Walk Groupings'!$A$4,
IF(AND(J1565&lt;='CBSA Walk Groupings'!$B$5,J1565&gt;'CBSA Walk Groupings'!$B$4),'CBSA Walk Groupings'!$A$5,
IF(J1565&gt;'CBSA Walk Groupings'!$B$5,'CBSA Walk Groupings'!$A$6,"")))))</f>
        <v>5</v>
      </c>
      <c r="M1565" s="72">
        <v>0</v>
      </c>
      <c r="N1565" s="72">
        <v>5</v>
      </c>
    </row>
    <row r="1566" spans="1:14" x14ac:dyDescent="0.25">
      <c r="A1566" t="str">
        <f t="shared" si="24"/>
        <v>Salem-Keizer Area Transportation Study_2017</v>
      </c>
      <c r="B1566" t="s">
        <v>455</v>
      </c>
      <c r="C1566" s="49" t="s">
        <v>102</v>
      </c>
      <c r="D1566">
        <v>2017</v>
      </c>
      <c r="E1566" s="45">
        <v>244373</v>
      </c>
      <c r="F1566" s="50">
        <v>107385</v>
      </c>
      <c r="G1566" s="46">
        <v>923</v>
      </c>
      <c r="H1566" s="46">
        <v>3060</v>
      </c>
      <c r="I1566" s="47">
        <f>(G1566/$F1566)*100</f>
        <v>0.85952414210550809</v>
      </c>
      <c r="J1566" s="47">
        <f>(H1566/$F1566)*100</f>
        <v>2.8495599944126275</v>
      </c>
      <c r="K1566" s="48">
        <f>IF(I1566&lt;='CBSA Bike Groupings'!$B$2,'CBSA Bike Groupings'!$A$2,
IF(AND(I1566&lt;='CBSA Bike Groupings'!$B$3,I1566&gt;'CBSA Bike Groupings'!$B$2),'CBSA Bike Groupings'!$A$3,
IF(AND(I1566&lt;='CBSA Bike Groupings'!$B$4,I1566&gt;'CBSA Bike Groupings'!$B$3),'CBSA Bike Groupings'!$A$4,
IF(AND(I1566&lt;='CBSA Bike Groupings'!$B$5,I1566&gt;'CBSA Bike Groupings'!$B$4),'CBSA Bike Groupings'!$A$5,
IF(I1566&gt;'CBSA Bike Groupings'!$B$5,'CBSA Bike Groupings'!$A$6,"")))))</f>
        <v>5</v>
      </c>
      <c r="L1566" s="48">
        <f>IF(J1566&lt;='CBSA Walk Groupings'!$B$2,'CBSA Walk Groupings'!$A$2,
IF(AND(J1566&lt;='CBSA Walk Groupings'!$B$3,J1566&gt;'CBSA Walk Groupings'!$B$2),'CBSA Walk Groupings'!$A$3,
IF(AND(J1566&lt;='CBSA Walk Groupings'!$B$4,J1566&gt;'CBSA Walk Groupings'!$B$3),'CBSA Walk Groupings'!$A$4,
IF(AND(J1566&lt;='CBSA Walk Groupings'!$B$5,J1566&gt;'CBSA Walk Groupings'!$B$4),'CBSA Walk Groupings'!$A$5,
IF(J1566&gt;'CBSA Walk Groupings'!$B$5,'CBSA Walk Groupings'!$A$6,"")))))</f>
        <v>4</v>
      </c>
      <c r="M1566" s="72">
        <v>1</v>
      </c>
      <c r="N1566" s="72">
        <v>3</v>
      </c>
    </row>
    <row r="1567" spans="1:14" x14ac:dyDescent="0.25">
      <c r="A1567" t="str">
        <f t="shared" si="24"/>
        <v>Salisbury-Wicomico MPO_2013</v>
      </c>
      <c r="B1567" t="s">
        <v>456</v>
      </c>
      <c r="C1567" s="49" t="s">
        <v>232</v>
      </c>
      <c r="D1567">
        <v>2013</v>
      </c>
      <c r="E1567" s="45">
        <v>78565.030066057108</v>
      </c>
      <c r="F1567" s="50">
        <v>35024.992091699118</v>
      </c>
      <c r="G1567" s="46">
        <v>161.14454718829268</v>
      </c>
      <c r="H1567" s="46">
        <v>755.51139322211657</v>
      </c>
      <c r="I1567" s="47">
        <v>0.46008446416318749</v>
      </c>
      <c r="J1567" s="47">
        <v>2.1570637082347033</v>
      </c>
      <c r="K1567" s="48">
        <f>IF(I1567&lt;='CBSA Bike Groupings'!$B$2,'CBSA Bike Groupings'!$A$2,
IF(AND(I1567&lt;='CBSA Bike Groupings'!$B$3,I1567&gt;'CBSA Bike Groupings'!$B$2),'CBSA Bike Groupings'!$A$3,
IF(AND(I1567&lt;='CBSA Bike Groupings'!$B$4,I1567&gt;'CBSA Bike Groupings'!$B$3),'CBSA Bike Groupings'!$A$4,
IF(AND(I1567&lt;='CBSA Bike Groupings'!$B$5,I1567&gt;'CBSA Bike Groupings'!$B$4),'CBSA Bike Groupings'!$A$5,
IF(I1567&gt;'CBSA Bike Groupings'!$B$5,'CBSA Bike Groupings'!$A$6,"")))))</f>
        <v>3</v>
      </c>
      <c r="L1567" s="48">
        <f>IF(J1567&lt;='CBSA Walk Groupings'!$B$2,'CBSA Walk Groupings'!$A$2,
IF(AND(J1567&lt;='CBSA Walk Groupings'!$B$3,J1567&gt;'CBSA Walk Groupings'!$B$2),'CBSA Walk Groupings'!$A$3,
IF(AND(J1567&lt;='CBSA Walk Groupings'!$B$4,J1567&gt;'CBSA Walk Groupings'!$B$3),'CBSA Walk Groupings'!$A$4,
IF(AND(J1567&lt;='CBSA Walk Groupings'!$B$5,J1567&gt;'CBSA Walk Groupings'!$B$4),'CBSA Walk Groupings'!$A$5,
IF(J1567&gt;'CBSA Walk Groupings'!$B$5,'CBSA Walk Groupings'!$A$6,"")))))</f>
        <v>3</v>
      </c>
      <c r="M1567" s="72">
        <v>0</v>
      </c>
      <c r="N1567" s="72">
        <v>0</v>
      </c>
    </row>
    <row r="1568" spans="1:14" x14ac:dyDescent="0.25">
      <c r="A1568" t="str">
        <f t="shared" si="24"/>
        <v>Salisbury-Wicomico MPO_2014</v>
      </c>
      <c r="B1568" t="s">
        <v>456</v>
      </c>
      <c r="C1568" s="49" t="s">
        <v>232</v>
      </c>
      <c r="D1568">
        <v>2014</v>
      </c>
      <c r="E1568" s="45">
        <v>79317.820508830802</v>
      </c>
      <c r="F1568" s="50">
        <v>35494.915839500522</v>
      </c>
      <c r="G1568" s="46">
        <v>143.94457003442596</v>
      </c>
      <c r="H1568" s="46">
        <v>906.41341763919149</v>
      </c>
      <c r="I1568" s="47">
        <v>0.40553574118983321</v>
      </c>
      <c r="J1568" s="47">
        <v>2.5536429547763264</v>
      </c>
      <c r="K1568" s="48">
        <f>IF(I1568&lt;='CBSA Bike Groupings'!$B$2,'CBSA Bike Groupings'!$A$2,
IF(AND(I1568&lt;='CBSA Bike Groupings'!$B$3,I1568&gt;'CBSA Bike Groupings'!$B$2),'CBSA Bike Groupings'!$A$3,
IF(AND(I1568&lt;='CBSA Bike Groupings'!$B$4,I1568&gt;'CBSA Bike Groupings'!$B$3),'CBSA Bike Groupings'!$A$4,
IF(AND(I1568&lt;='CBSA Bike Groupings'!$B$5,I1568&gt;'CBSA Bike Groupings'!$B$4),'CBSA Bike Groupings'!$A$5,
IF(I1568&gt;'CBSA Bike Groupings'!$B$5,'CBSA Bike Groupings'!$A$6,"")))))</f>
        <v>3</v>
      </c>
      <c r="L1568" s="48">
        <f>IF(J1568&lt;='CBSA Walk Groupings'!$B$2,'CBSA Walk Groupings'!$A$2,
IF(AND(J1568&lt;='CBSA Walk Groupings'!$B$3,J1568&gt;'CBSA Walk Groupings'!$B$2),'CBSA Walk Groupings'!$A$3,
IF(AND(J1568&lt;='CBSA Walk Groupings'!$B$4,J1568&gt;'CBSA Walk Groupings'!$B$3),'CBSA Walk Groupings'!$A$4,
IF(AND(J1568&lt;='CBSA Walk Groupings'!$B$5,J1568&gt;'CBSA Walk Groupings'!$B$4),'CBSA Walk Groupings'!$A$5,
IF(J1568&gt;'CBSA Walk Groupings'!$B$5,'CBSA Walk Groupings'!$A$6,"")))))</f>
        <v>4</v>
      </c>
      <c r="M1568" s="72">
        <v>0</v>
      </c>
      <c r="N1568" s="72">
        <v>2</v>
      </c>
    </row>
    <row r="1569" spans="1:14" x14ac:dyDescent="0.25">
      <c r="A1569" t="str">
        <f t="shared" si="24"/>
        <v>Salisbury-Wicomico MPO_2015</v>
      </c>
      <c r="B1569" t="s">
        <v>456</v>
      </c>
      <c r="C1569" s="49" t="s">
        <v>232</v>
      </c>
      <c r="D1569">
        <v>2015</v>
      </c>
      <c r="E1569" s="45">
        <v>80106.545532364384</v>
      </c>
      <c r="F1569" s="50">
        <v>36061.35449056753</v>
      </c>
      <c r="G1569" s="46">
        <v>165.91131773072263</v>
      </c>
      <c r="H1569" s="46">
        <v>875.9324155419929</v>
      </c>
      <c r="I1569" s="47">
        <v>0.46008065996001229</v>
      </c>
      <c r="J1569" s="47">
        <v>2.4290058649103381</v>
      </c>
      <c r="K1569" s="48">
        <f>IF(I1569&lt;='CBSA Bike Groupings'!$B$2,'CBSA Bike Groupings'!$A$2,
IF(AND(I1569&lt;='CBSA Bike Groupings'!$B$3,I1569&gt;'CBSA Bike Groupings'!$B$2),'CBSA Bike Groupings'!$A$3,
IF(AND(I1569&lt;='CBSA Bike Groupings'!$B$4,I1569&gt;'CBSA Bike Groupings'!$B$3),'CBSA Bike Groupings'!$A$4,
IF(AND(I1569&lt;='CBSA Bike Groupings'!$B$5,I1569&gt;'CBSA Bike Groupings'!$B$4),'CBSA Bike Groupings'!$A$5,
IF(I1569&gt;'CBSA Bike Groupings'!$B$5,'CBSA Bike Groupings'!$A$6,"")))))</f>
        <v>3</v>
      </c>
      <c r="L1569" s="48">
        <f>IF(J1569&lt;='CBSA Walk Groupings'!$B$2,'CBSA Walk Groupings'!$A$2,
IF(AND(J1569&lt;='CBSA Walk Groupings'!$B$3,J1569&gt;'CBSA Walk Groupings'!$B$2),'CBSA Walk Groupings'!$A$3,
IF(AND(J1569&lt;='CBSA Walk Groupings'!$B$4,J1569&gt;'CBSA Walk Groupings'!$B$3),'CBSA Walk Groupings'!$A$4,
IF(AND(J1569&lt;='CBSA Walk Groupings'!$B$5,J1569&gt;'CBSA Walk Groupings'!$B$4),'CBSA Walk Groupings'!$A$5,
IF(J1569&gt;'CBSA Walk Groupings'!$B$5,'CBSA Walk Groupings'!$A$6,"")))))</f>
        <v>4</v>
      </c>
      <c r="M1569" s="72">
        <v>0</v>
      </c>
      <c r="N1569" s="72">
        <v>3</v>
      </c>
    </row>
    <row r="1570" spans="1:14" x14ac:dyDescent="0.25">
      <c r="A1570" t="str">
        <f t="shared" si="24"/>
        <v>Salisbury-Wicomico MPO_2016</v>
      </c>
      <c r="B1570" t="s">
        <v>456</v>
      </c>
      <c r="C1570" s="49" t="s">
        <v>232</v>
      </c>
      <c r="D1570">
        <v>2016</v>
      </c>
      <c r="E1570" s="45">
        <v>80966.789376296627</v>
      </c>
      <c r="F1570" s="50">
        <v>37112.566811367404</v>
      </c>
      <c r="G1570" s="46">
        <v>112.94466837635309</v>
      </c>
      <c r="H1570" s="46">
        <v>960.57964164583291</v>
      </c>
      <c r="I1570" s="47">
        <v>0.30432998329223265</v>
      </c>
      <c r="J1570" s="47">
        <v>2.5882867292046532</v>
      </c>
      <c r="K1570" s="48">
        <f>IF(I1570&lt;='CBSA Bike Groupings'!$B$2,'CBSA Bike Groupings'!$A$2,
IF(AND(I1570&lt;='CBSA Bike Groupings'!$B$3,I1570&gt;'CBSA Bike Groupings'!$B$2),'CBSA Bike Groupings'!$A$3,
IF(AND(I1570&lt;='CBSA Bike Groupings'!$B$4,I1570&gt;'CBSA Bike Groupings'!$B$3),'CBSA Bike Groupings'!$A$4,
IF(AND(I1570&lt;='CBSA Bike Groupings'!$B$5,I1570&gt;'CBSA Bike Groupings'!$B$4),'CBSA Bike Groupings'!$A$5,
IF(I1570&gt;'CBSA Bike Groupings'!$B$5,'CBSA Bike Groupings'!$A$6,"")))))</f>
        <v>2</v>
      </c>
      <c r="L1570" s="48">
        <f>IF(J1570&lt;='CBSA Walk Groupings'!$B$2,'CBSA Walk Groupings'!$A$2,
IF(AND(J1570&lt;='CBSA Walk Groupings'!$B$3,J1570&gt;'CBSA Walk Groupings'!$B$2),'CBSA Walk Groupings'!$A$3,
IF(AND(J1570&lt;='CBSA Walk Groupings'!$B$4,J1570&gt;'CBSA Walk Groupings'!$B$3),'CBSA Walk Groupings'!$A$4,
IF(AND(J1570&lt;='CBSA Walk Groupings'!$B$5,J1570&gt;'CBSA Walk Groupings'!$B$4),'CBSA Walk Groupings'!$A$5,
IF(J1570&gt;'CBSA Walk Groupings'!$B$5,'CBSA Walk Groupings'!$A$6,"")))))</f>
        <v>4</v>
      </c>
      <c r="M1570" s="72">
        <v>0</v>
      </c>
      <c r="N1570" s="72">
        <v>1</v>
      </c>
    </row>
    <row r="1571" spans="1:14" x14ac:dyDescent="0.25">
      <c r="A1571" t="str">
        <f t="shared" si="24"/>
        <v>Salisbury-Wicomico MPO_2017</v>
      </c>
      <c r="B1571" t="s">
        <v>456</v>
      </c>
      <c r="C1571" s="49" t="s">
        <v>232</v>
      </c>
      <c r="D1571">
        <v>2017</v>
      </c>
      <c r="E1571" s="45">
        <v>81774</v>
      </c>
      <c r="F1571" s="50">
        <v>37934</v>
      </c>
      <c r="G1571" s="46">
        <v>97</v>
      </c>
      <c r="H1571" s="46">
        <v>1028</v>
      </c>
      <c r="I1571" s="47">
        <f>(G1571/$F1571)*100</f>
        <v>0.25570728106711654</v>
      </c>
      <c r="J1571" s="47">
        <f>(H1571/$F1571)*100</f>
        <v>2.7099699478040806</v>
      </c>
      <c r="K1571" s="48">
        <f>IF(I1571&lt;='CBSA Bike Groupings'!$B$2,'CBSA Bike Groupings'!$A$2,
IF(AND(I1571&lt;='CBSA Bike Groupings'!$B$3,I1571&gt;'CBSA Bike Groupings'!$B$2),'CBSA Bike Groupings'!$A$3,
IF(AND(I1571&lt;='CBSA Bike Groupings'!$B$4,I1571&gt;'CBSA Bike Groupings'!$B$3),'CBSA Bike Groupings'!$A$4,
IF(AND(I1571&lt;='CBSA Bike Groupings'!$B$5,I1571&gt;'CBSA Bike Groupings'!$B$4),'CBSA Bike Groupings'!$A$5,
IF(I1571&gt;'CBSA Bike Groupings'!$B$5,'CBSA Bike Groupings'!$A$6,"")))))</f>
        <v>2</v>
      </c>
      <c r="L1571" s="48">
        <f>IF(J1571&lt;='CBSA Walk Groupings'!$B$2,'CBSA Walk Groupings'!$A$2,
IF(AND(J1571&lt;='CBSA Walk Groupings'!$B$3,J1571&gt;'CBSA Walk Groupings'!$B$2),'CBSA Walk Groupings'!$A$3,
IF(AND(J1571&lt;='CBSA Walk Groupings'!$B$4,J1571&gt;'CBSA Walk Groupings'!$B$3),'CBSA Walk Groupings'!$A$4,
IF(AND(J1571&lt;='CBSA Walk Groupings'!$B$5,J1571&gt;'CBSA Walk Groupings'!$B$4),'CBSA Walk Groupings'!$A$5,
IF(J1571&gt;'CBSA Walk Groupings'!$B$5,'CBSA Walk Groupings'!$A$6,"")))))</f>
        <v>4</v>
      </c>
      <c r="M1571" s="72">
        <v>1</v>
      </c>
      <c r="N1571" s="72">
        <v>4</v>
      </c>
    </row>
    <row r="1572" spans="1:14" x14ac:dyDescent="0.25">
      <c r="A1572" t="str">
        <f t="shared" si="24"/>
        <v>San Angelo MPO_2013</v>
      </c>
      <c r="B1572" t="s">
        <v>457</v>
      </c>
      <c r="C1572" s="49" t="s">
        <v>93</v>
      </c>
      <c r="D1572">
        <v>2013</v>
      </c>
      <c r="E1572" s="45">
        <v>93418.124732735931</v>
      </c>
      <c r="F1572" s="50">
        <v>44268.850009440641</v>
      </c>
      <c r="G1572" s="46">
        <v>87.108007110093496</v>
      </c>
      <c r="H1572" s="46">
        <v>2896.7881492018951</v>
      </c>
      <c r="I1572" s="47">
        <v>0.19677043133380945</v>
      </c>
      <c r="J1572" s="47">
        <v>6.5436263842049991</v>
      </c>
      <c r="K1572" s="48">
        <f>IF(I1572&lt;='CBSA Bike Groupings'!$B$2,'CBSA Bike Groupings'!$A$2,
IF(AND(I1572&lt;='CBSA Bike Groupings'!$B$3,I1572&gt;'CBSA Bike Groupings'!$B$2),'CBSA Bike Groupings'!$A$3,
IF(AND(I1572&lt;='CBSA Bike Groupings'!$B$4,I1572&gt;'CBSA Bike Groupings'!$B$3),'CBSA Bike Groupings'!$A$4,
IF(AND(I1572&lt;='CBSA Bike Groupings'!$B$5,I1572&gt;'CBSA Bike Groupings'!$B$4),'CBSA Bike Groupings'!$A$5,
IF(I1572&gt;'CBSA Bike Groupings'!$B$5,'CBSA Bike Groupings'!$A$6,"")))))</f>
        <v>1</v>
      </c>
      <c r="L1572" s="48">
        <f>IF(J1572&lt;='CBSA Walk Groupings'!$B$2,'CBSA Walk Groupings'!$A$2,
IF(AND(J1572&lt;='CBSA Walk Groupings'!$B$3,J1572&gt;'CBSA Walk Groupings'!$B$2),'CBSA Walk Groupings'!$A$3,
IF(AND(J1572&lt;='CBSA Walk Groupings'!$B$4,J1572&gt;'CBSA Walk Groupings'!$B$3),'CBSA Walk Groupings'!$A$4,
IF(AND(J1572&lt;='CBSA Walk Groupings'!$B$5,J1572&gt;'CBSA Walk Groupings'!$B$4),'CBSA Walk Groupings'!$A$5,
IF(J1572&gt;'CBSA Walk Groupings'!$B$5,'CBSA Walk Groupings'!$A$6,"")))))</f>
        <v>5</v>
      </c>
      <c r="M1572" s="72">
        <v>0</v>
      </c>
      <c r="N1572" s="72">
        <v>0</v>
      </c>
    </row>
    <row r="1573" spans="1:14" x14ac:dyDescent="0.25">
      <c r="A1573" t="str">
        <f t="shared" si="24"/>
        <v>San Angelo MPO_2014</v>
      </c>
      <c r="B1573" t="s">
        <v>457</v>
      </c>
      <c r="C1573" s="49" t="s">
        <v>93</v>
      </c>
      <c r="D1573">
        <v>2014</v>
      </c>
      <c r="E1573" s="45">
        <v>95111.842870236811</v>
      </c>
      <c r="F1573" s="50">
        <v>44273.037552057976</v>
      </c>
      <c r="G1573" s="46">
        <v>77.129608532112201</v>
      </c>
      <c r="H1573" s="46">
        <v>2900.6915842357598</v>
      </c>
      <c r="I1573" s="47">
        <v>0.17421350057903792</v>
      </c>
      <c r="J1573" s="47">
        <v>6.5518241905697412</v>
      </c>
      <c r="K1573" s="48">
        <f>IF(I1573&lt;='CBSA Bike Groupings'!$B$2,'CBSA Bike Groupings'!$A$2,
IF(AND(I1573&lt;='CBSA Bike Groupings'!$B$3,I1573&gt;'CBSA Bike Groupings'!$B$2),'CBSA Bike Groupings'!$A$3,
IF(AND(I1573&lt;='CBSA Bike Groupings'!$B$4,I1573&gt;'CBSA Bike Groupings'!$B$3),'CBSA Bike Groupings'!$A$4,
IF(AND(I1573&lt;='CBSA Bike Groupings'!$B$5,I1573&gt;'CBSA Bike Groupings'!$B$4),'CBSA Bike Groupings'!$A$5,
IF(I1573&gt;'CBSA Bike Groupings'!$B$5,'CBSA Bike Groupings'!$A$6,"")))))</f>
        <v>1</v>
      </c>
      <c r="L1573" s="48">
        <f>IF(J1573&lt;='CBSA Walk Groupings'!$B$2,'CBSA Walk Groupings'!$A$2,
IF(AND(J1573&lt;='CBSA Walk Groupings'!$B$3,J1573&gt;'CBSA Walk Groupings'!$B$2),'CBSA Walk Groupings'!$A$3,
IF(AND(J1573&lt;='CBSA Walk Groupings'!$B$4,J1573&gt;'CBSA Walk Groupings'!$B$3),'CBSA Walk Groupings'!$A$4,
IF(AND(J1573&lt;='CBSA Walk Groupings'!$B$5,J1573&gt;'CBSA Walk Groupings'!$B$4),'CBSA Walk Groupings'!$A$5,
IF(J1573&gt;'CBSA Walk Groupings'!$B$5,'CBSA Walk Groupings'!$A$6,"")))))</f>
        <v>5</v>
      </c>
      <c r="M1573" s="72">
        <v>0</v>
      </c>
      <c r="N1573" s="72">
        <v>2</v>
      </c>
    </row>
    <row r="1574" spans="1:14" x14ac:dyDescent="0.25">
      <c r="A1574" t="str">
        <f t="shared" si="24"/>
        <v>San Angelo MPO_2015</v>
      </c>
      <c r="B1574" t="s">
        <v>457</v>
      </c>
      <c r="C1574" s="49" t="s">
        <v>93</v>
      </c>
      <c r="D1574">
        <v>2015</v>
      </c>
      <c r="E1574" s="45">
        <v>95902.12269300851</v>
      </c>
      <c r="F1574" s="50">
        <v>45098.858736286806</v>
      </c>
      <c r="G1574" s="46">
        <v>82.999999999970001</v>
      </c>
      <c r="H1574" s="46">
        <v>2694.1909975713743</v>
      </c>
      <c r="I1574" s="47">
        <v>0.18404013388744075</v>
      </c>
      <c r="J1574" s="47">
        <v>5.9739671314644873</v>
      </c>
      <c r="K1574" s="48">
        <f>IF(I1574&lt;='CBSA Bike Groupings'!$B$2,'CBSA Bike Groupings'!$A$2,
IF(AND(I1574&lt;='CBSA Bike Groupings'!$B$3,I1574&gt;'CBSA Bike Groupings'!$B$2),'CBSA Bike Groupings'!$A$3,
IF(AND(I1574&lt;='CBSA Bike Groupings'!$B$4,I1574&gt;'CBSA Bike Groupings'!$B$3),'CBSA Bike Groupings'!$A$4,
IF(AND(I1574&lt;='CBSA Bike Groupings'!$B$5,I1574&gt;'CBSA Bike Groupings'!$B$4),'CBSA Bike Groupings'!$A$5,
IF(I1574&gt;'CBSA Bike Groupings'!$B$5,'CBSA Bike Groupings'!$A$6,"")))))</f>
        <v>1</v>
      </c>
      <c r="L1574" s="48">
        <f>IF(J1574&lt;='CBSA Walk Groupings'!$B$2,'CBSA Walk Groupings'!$A$2,
IF(AND(J1574&lt;='CBSA Walk Groupings'!$B$3,J1574&gt;'CBSA Walk Groupings'!$B$2),'CBSA Walk Groupings'!$A$3,
IF(AND(J1574&lt;='CBSA Walk Groupings'!$B$4,J1574&gt;'CBSA Walk Groupings'!$B$3),'CBSA Walk Groupings'!$A$4,
IF(AND(J1574&lt;='CBSA Walk Groupings'!$B$5,J1574&gt;'CBSA Walk Groupings'!$B$4),'CBSA Walk Groupings'!$A$5,
IF(J1574&gt;'CBSA Walk Groupings'!$B$5,'CBSA Walk Groupings'!$A$6,"")))))</f>
        <v>5</v>
      </c>
      <c r="M1574" s="72">
        <v>0</v>
      </c>
      <c r="N1574" s="72">
        <v>3</v>
      </c>
    </row>
    <row r="1575" spans="1:14" x14ac:dyDescent="0.25">
      <c r="A1575" t="str">
        <f t="shared" si="24"/>
        <v>San Angelo MPO_2016</v>
      </c>
      <c r="B1575" t="s">
        <v>457</v>
      </c>
      <c r="C1575" s="49" t="s">
        <v>93</v>
      </c>
      <c r="D1575">
        <v>2016</v>
      </c>
      <c r="E1575" s="45">
        <v>96762.781176215634</v>
      </c>
      <c r="F1575" s="50">
        <v>45775.296075474304</v>
      </c>
      <c r="G1575" s="46">
        <v>66.999999999954994</v>
      </c>
      <c r="H1575" s="46">
        <v>2259.7228554229241</v>
      </c>
      <c r="I1575" s="47">
        <v>0.14636715814898368</v>
      </c>
      <c r="J1575" s="47">
        <v>4.936555411235557</v>
      </c>
      <c r="K1575" s="48">
        <f>IF(I1575&lt;='CBSA Bike Groupings'!$B$2,'CBSA Bike Groupings'!$A$2,
IF(AND(I1575&lt;='CBSA Bike Groupings'!$B$3,I1575&gt;'CBSA Bike Groupings'!$B$2),'CBSA Bike Groupings'!$A$3,
IF(AND(I1575&lt;='CBSA Bike Groupings'!$B$4,I1575&gt;'CBSA Bike Groupings'!$B$3),'CBSA Bike Groupings'!$A$4,
IF(AND(I1575&lt;='CBSA Bike Groupings'!$B$5,I1575&gt;'CBSA Bike Groupings'!$B$4),'CBSA Bike Groupings'!$A$5,
IF(I1575&gt;'CBSA Bike Groupings'!$B$5,'CBSA Bike Groupings'!$A$6,"")))))</f>
        <v>1</v>
      </c>
      <c r="L1575" s="48">
        <f>IF(J1575&lt;='CBSA Walk Groupings'!$B$2,'CBSA Walk Groupings'!$A$2,
IF(AND(J1575&lt;='CBSA Walk Groupings'!$B$3,J1575&gt;'CBSA Walk Groupings'!$B$2),'CBSA Walk Groupings'!$A$3,
IF(AND(J1575&lt;='CBSA Walk Groupings'!$B$4,J1575&gt;'CBSA Walk Groupings'!$B$3),'CBSA Walk Groupings'!$A$4,
IF(AND(J1575&lt;='CBSA Walk Groupings'!$B$5,J1575&gt;'CBSA Walk Groupings'!$B$4),'CBSA Walk Groupings'!$A$5,
IF(J1575&gt;'CBSA Walk Groupings'!$B$5,'CBSA Walk Groupings'!$A$6,"")))))</f>
        <v>5</v>
      </c>
      <c r="M1575" s="72">
        <v>0</v>
      </c>
      <c r="N1575" s="72">
        <v>1</v>
      </c>
    </row>
    <row r="1576" spans="1:14" x14ac:dyDescent="0.25">
      <c r="A1576" t="str">
        <f t="shared" si="24"/>
        <v>San Angelo MPO_2017</v>
      </c>
      <c r="B1576" t="s">
        <v>457</v>
      </c>
      <c r="C1576" s="49" t="s">
        <v>93</v>
      </c>
      <c r="D1576">
        <v>2017</v>
      </c>
      <c r="E1576" s="45">
        <v>96872</v>
      </c>
      <c r="F1576" s="50">
        <v>46361</v>
      </c>
      <c r="G1576" s="46">
        <v>119</v>
      </c>
      <c r="H1576" s="46">
        <v>2210</v>
      </c>
      <c r="I1576" s="47">
        <f>(G1576/$F1576)*100</f>
        <v>0.25668126226785443</v>
      </c>
      <c r="J1576" s="47">
        <f>(H1576/$F1576)*100</f>
        <v>4.766937727831583</v>
      </c>
      <c r="K1576" s="48">
        <f>IF(I1576&lt;='CBSA Bike Groupings'!$B$2,'CBSA Bike Groupings'!$A$2,
IF(AND(I1576&lt;='CBSA Bike Groupings'!$B$3,I1576&gt;'CBSA Bike Groupings'!$B$2),'CBSA Bike Groupings'!$A$3,
IF(AND(I1576&lt;='CBSA Bike Groupings'!$B$4,I1576&gt;'CBSA Bike Groupings'!$B$3),'CBSA Bike Groupings'!$A$4,
IF(AND(I1576&lt;='CBSA Bike Groupings'!$B$5,I1576&gt;'CBSA Bike Groupings'!$B$4),'CBSA Bike Groupings'!$A$5,
IF(I1576&gt;'CBSA Bike Groupings'!$B$5,'CBSA Bike Groupings'!$A$6,"")))))</f>
        <v>2</v>
      </c>
      <c r="L1576" s="48">
        <f>IF(J1576&lt;='CBSA Walk Groupings'!$B$2,'CBSA Walk Groupings'!$A$2,
IF(AND(J1576&lt;='CBSA Walk Groupings'!$B$3,J1576&gt;'CBSA Walk Groupings'!$B$2),'CBSA Walk Groupings'!$A$3,
IF(AND(J1576&lt;='CBSA Walk Groupings'!$B$4,J1576&gt;'CBSA Walk Groupings'!$B$3),'CBSA Walk Groupings'!$A$4,
IF(AND(J1576&lt;='CBSA Walk Groupings'!$B$5,J1576&gt;'CBSA Walk Groupings'!$B$4),'CBSA Walk Groupings'!$A$5,
IF(J1576&gt;'CBSA Walk Groupings'!$B$5,'CBSA Walk Groupings'!$A$6,"")))))</f>
        <v>5</v>
      </c>
      <c r="M1576" s="72">
        <v>0</v>
      </c>
      <c r="N1576" s="72">
        <v>1</v>
      </c>
    </row>
    <row r="1577" spans="1:14" x14ac:dyDescent="0.25">
      <c r="A1577" t="str">
        <f t="shared" si="24"/>
        <v>San Diego Association of Governments_2013</v>
      </c>
      <c r="B1577" t="s">
        <v>458</v>
      </c>
      <c r="C1577" s="49" t="s">
        <v>121</v>
      </c>
      <c r="D1577">
        <v>2013</v>
      </c>
      <c r="E1577" s="45">
        <v>3119238.2683627075</v>
      </c>
      <c r="F1577" s="50">
        <v>1425842.1578602092</v>
      </c>
      <c r="G1577" s="46">
        <v>9715.9427880263956</v>
      </c>
      <c r="H1577" s="46">
        <v>39289.127079690901</v>
      </c>
      <c r="I1577" s="47">
        <v>0.68141783678267109</v>
      </c>
      <c r="J1577" s="47">
        <v>2.755503255609506</v>
      </c>
      <c r="K1577" s="48">
        <f>IF(I1577&lt;='CBSA Bike Groupings'!$B$2,'CBSA Bike Groupings'!$A$2,
IF(AND(I1577&lt;='CBSA Bike Groupings'!$B$3,I1577&gt;'CBSA Bike Groupings'!$B$2),'CBSA Bike Groupings'!$A$3,
IF(AND(I1577&lt;='CBSA Bike Groupings'!$B$4,I1577&gt;'CBSA Bike Groupings'!$B$3),'CBSA Bike Groupings'!$A$4,
IF(AND(I1577&lt;='CBSA Bike Groupings'!$B$5,I1577&gt;'CBSA Bike Groupings'!$B$4),'CBSA Bike Groupings'!$A$5,
IF(I1577&gt;'CBSA Bike Groupings'!$B$5,'CBSA Bike Groupings'!$A$6,"")))))</f>
        <v>4</v>
      </c>
      <c r="L1577" s="48">
        <f>IF(J1577&lt;='CBSA Walk Groupings'!$B$2,'CBSA Walk Groupings'!$A$2,
IF(AND(J1577&lt;='CBSA Walk Groupings'!$B$3,J1577&gt;'CBSA Walk Groupings'!$B$2),'CBSA Walk Groupings'!$A$3,
IF(AND(J1577&lt;='CBSA Walk Groupings'!$B$4,J1577&gt;'CBSA Walk Groupings'!$B$3),'CBSA Walk Groupings'!$A$4,
IF(AND(J1577&lt;='CBSA Walk Groupings'!$B$5,J1577&gt;'CBSA Walk Groupings'!$B$4),'CBSA Walk Groupings'!$A$5,
IF(J1577&gt;'CBSA Walk Groupings'!$B$5,'CBSA Walk Groupings'!$A$6,"")))))</f>
        <v>4</v>
      </c>
      <c r="M1577" s="72">
        <v>5</v>
      </c>
      <c r="N1577" s="72">
        <v>54</v>
      </c>
    </row>
    <row r="1578" spans="1:14" x14ac:dyDescent="0.25">
      <c r="A1578" t="str">
        <f t="shared" si="24"/>
        <v>San Diego Association of Governments_2014</v>
      </c>
      <c r="B1578" t="s">
        <v>458</v>
      </c>
      <c r="C1578" s="49" t="s">
        <v>121</v>
      </c>
      <c r="D1578">
        <v>2014</v>
      </c>
      <c r="E1578" s="45">
        <v>3163696.651440823</v>
      </c>
      <c r="F1578" s="50">
        <v>1453296.914928711</v>
      </c>
      <c r="G1578" s="46">
        <v>10233.636409383231</v>
      </c>
      <c r="H1578" s="46">
        <v>40548.296539809031</v>
      </c>
      <c r="I1578" s="47">
        <v>0.70416693961572363</v>
      </c>
      <c r="J1578" s="47">
        <v>2.7900903196920401</v>
      </c>
      <c r="K1578" s="48">
        <f>IF(I1578&lt;='CBSA Bike Groupings'!$B$2,'CBSA Bike Groupings'!$A$2,
IF(AND(I1578&lt;='CBSA Bike Groupings'!$B$3,I1578&gt;'CBSA Bike Groupings'!$B$2),'CBSA Bike Groupings'!$A$3,
IF(AND(I1578&lt;='CBSA Bike Groupings'!$B$4,I1578&gt;'CBSA Bike Groupings'!$B$3),'CBSA Bike Groupings'!$A$4,
IF(AND(I1578&lt;='CBSA Bike Groupings'!$B$5,I1578&gt;'CBSA Bike Groupings'!$B$4),'CBSA Bike Groupings'!$A$5,
IF(I1578&gt;'CBSA Bike Groupings'!$B$5,'CBSA Bike Groupings'!$A$6,"")))))</f>
        <v>4</v>
      </c>
      <c r="L1578" s="48">
        <f>IF(J1578&lt;='CBSA Walk Groupings'!$B$2,'CBSA Walk Groupings'!$A$2,
IF(AND(J1578&lt;='CBSA Walk Groupings'!$B$3,J1578&gt;'CBSA Walk Groupings'!$B$2),'CBSA Walk Groupings'!$A$3,
IF(AND(J1578&lt;='CBSA Walk Groupings'!$B$4,J1578&gt;'CBSA Walk Groupings'!$B$3),'CBSA Walk Groupings'!$A$4,
IF(AND(J1578&lt;='CBSA Walk Groupings'!$B$5,J1578&gt;'CBSA Walk Groupings'!$B$4),'CBSA Walk Groupings'!$A$5,
IF(J1578&gt;'CBSA Walk Groupings'!$B$5,'CBSA Walk Groupings'!$A$6,"")))))</f>
        <v>4</v>
      </c>
      <c r="M1578" s="72">
        <v>10</v>
      </c>
      <c r="N1578" s="72">
        <v>77</v>
      </c>
    </row>
    <row r="1579" spans="1:14" x14ac:dyDescent="0.25">
      <c r="A1579" t="str">
        <f t="shared" si="24"/>
        <v>San Diego Association of Governments_2015</v>
      </c>
      <c r="B1579" t="s">
        <v>458</v>
      </c>
      <c r="C1579" s="49" t="s">
        <v>121</v>
      </c>
      <c r="D1579">
        <v>2015</v>
      </c>
      <c r="E1579" s="45">
        <v>3203572.6527676145</v>
      </c>
      <c r="F1579" s="50">
        <v>1493773.1138579093</v>
      </c>
      <c r="G1579" s="46">
        <v>9770.7002312444438</v>
      </c>
      <c r="H1579" s="46">
        <v>42324.161927251036</v>
      </c>
      <c r="I1579" s="47">
        <v>0.6540953335282651</v>
      </c>
      <c r="J1579" s="47">
        <v>2.8333728552619402</v>
      </c>
      <c r="K1579" s="48">
        <f>IF(I1579&lt;='CBSA Bike Groupings'!$B$2,'CBSA Bike Groupings'!$A$2,
IF(AND(I1579&lt;='CBSA Bike Groupings'!$B$3,I1579&gt;'CBSA Bike Groupings'!$B$2),'CBSA Bike Groupings'!$A$3,
IF(AND(I1579&lt;='CBSA Bike Groupings'!$B$4,I1579&gt;'CBSA Bike Groupings'!$B$3),'CBSA Bike Groupings'!$A$4,
IF(AND(I1579&lt;='CBSA Bike Groupings'!$B$5,I1579&gt;'CBSA Bike Groupings'!$B$4),'CBSA Bike Groupings'!$A$5,
IF(I1579&gt;'CBSA Bike Groupings'!$B$5,'CBSA Bike Groupings'!$A$6,"")))))</f>
        <v>4</v>
      </c>
      <c r="L1579" s="48">
        <f>IF(J1579&lt;='CBSA Walk Groupings'!$B$2,'CBSA Walk Groupings'!$A$2,
IF(AND(J1579&lt;='CBSA Walk Groupings'!$B$3,J1579&gt;'CBSA Walk Groupings'!$B$2),'CBSA Walk Groupings'!$A$3,
IF(AND(J1579&lt;='CBSA Walk Groupings'!$B$4,J1579&gt;'CBSA Walk Groupings'!$B$3),'CBSA Walk Groupings'!$A$4,
IF(AND(J1579&lt;='CBSA Walk Groupings'!$B$5,J1579&gt;'CBSA Walk Groupings'!$B$4),'CBSA Walk Groupings'!$A$5,
IF(J1579&gt;'CBSA Walk Groupings'!$B$5,'CBSA Walk Groupings'!$A$6,"")))))</f>
        <v>4</v>
      </c>
      <c r="M1579" s="72">
        <v>6</v>
      </c>
      <c r="N1579" s="72">
        <v>74</v>
      </c>
    </row>
    <row r="1580" spans="1:14" x14ac:dyDescent="0.25">
      <c r="A1580" t="str">
        <f t="shared" si="24"/>
        <v>San Diego Association of Governments_2016</v>
      </c>
      <c r="B1580" t="s">
        <v>458</v>
      </c>
      <c r="C1580" s="49" t="s">
        <v>121</v>
      </c>
      <c r="D1580">
        <v>2016</v>
      </c>
      <c r="E1580" s="45">
        <v>3233494.6958610318</v>
      </c>
      <c r="F1580" s="50">
        <v>1525566.7655373279</v>
      </c>
      <c r="G1580" s="46">
        <v>10124.36547104885</v>
      </c>
      <c r="H1580" s="46">
        <v>44373.295378420975</v>
      </c>
      <c r="I1580" s="47">
        <v>0.6636461739832733</v>
      </c>
      <c r="J1580" s="47">
        <v>2.9086432911896862</v>
      </c>
      <c r="K1580" s="48">
        <f>IF(I1580&lt;='CBSA Bike Groupings'!$B$2,'CBSA Bike Groupings'!$A$2,
IF(AND(I1580&lt;='CBSA Bike Groupings'!$B$3,I1580&gt;'CBSA Bike Groupings'!$B$2),'CBSA Bike Groupings'!$A$3,
IF(AND(I1580&lt;='CBSA Bike Groupings'!$B$4,I1580&gt;'CBSA Bike Groupings'!$B$3),'CBSA Bike Groupings'!$A$4,
IF(AND(I1580&lt;='CBSA Bike Groupings'!$B$5,I1580&gt;'CBSA Bike Groupings'!$B$4),'CBSA Bike Groupings'!$A$5,
IF(I1580&gt;'CBSA Bike Groupings'!$B$5,'CBSA Bike Groupings'!$A$6,"")))))</f>
        <v>4</v>
      </c>
      <c r="L1580" s="48">
        <f>IF(J1580&lt;='CBSA Walk Groupings'!$B$2,'CBSA Walk Groupings'!$A$2,
IF(AND(J1580&lt;='CBSA Walk Groupings'!$B$3,J1580&gt;'CBSA Walk Groupings'!$B$2),'CBSA Walk Groupings'!$A$3,
IF(AND(J1580&lt;='CBSA Walk Groupings'!$B$4,J1580&gt;'CBSA Walk Groupings'!$B$3),'CBSA Walk Groupings'!$A$4,
IF(AND(J1580&lt;='CBSA Walk Groupings'!$B$5,J1580&gt;'CBSA Walk Groupings'!$B$4),'CBSA Walk Groupings'!$A$5,
IF(J1580&gt;'CBSA Walk Groupings'!$B$5,'CBSA Walk Groupings'!$A$6,"")))))</f>
        <v>4</v>
      </c>
      <c r="M1580" s="72">
        <v>5</v>
      </c>
      <c r="N1580" s="72">
        <v>73</v>
      </c>
    </row>
    <row r="1581" spans="1:14" x14ac:dyDescent="0.25">
      <c r="A1581" t="str">
        <f t="shared" si="24"/>
        <v>San Diego Association of Governments_2017</v>
      </c>
      <c r="B1581" t="s">
        <v>458</v>
      </c>
      <c r="C1581" s="49" t="s">
        <v>121</v>
      </c>
      <c r="D1581">
        <v>2017</v>
      </c>
      <c r="E1581" s="45">
        <v>3263439</v>
      </c>
      <c r="F1581" s="50">
        <v>1563695</v>
      </c>
      <c r="G1581" s="46">
        <v>10665</v>
      </c>
      <c r="H1581" s="46">
        <v>45221</v>
      </c>
      <c r="I1581" s="47">
        <f>(G1581/$F1581)*100</f>
        <v>0.68203837704923276</v>
      </c>
      <c r="J1581" s="47">
        <f>(H1581/$F1581)*100</f>
        <v>2.8919322502150355</v>
      </c>
      <c r="K1581" s="48">
        <f>IF(I1581&lt;='CBSA Bike Groupings'!$B$2,'CBSA Bike Groupings'!$A$2,
IF(AND(I1581&lt;='CBSA Bike Groupings'!$B$3,I1581&gt;'CBSA Bike Groupings'!$B$2),'CBSA Bike Groupings'!$A$3,
IF(AND(I1581&lt;='CBSA Bike Groupings'!$B$4,I1581&gt;'CBSA Bike Groupings'!$B$3),'CBSA Bike Groupings'!$A$4,
IF(AND(I1581&lt;='CBSA Bike Groupings'!$B$5,I1581&gt;'CBSA Bike Groupings'!$B$4),'CBSA Bike Groupings'!$A$5,
IF(I1581&gt;'CBSA Bike Groupings'!$B$5,'CBSA Bike Groupings'!$A$6,"")))))</f>
        <v>4</v>
      </c>
      <c r="L1581" s="48">
        <f>IF(J1581&lt;='CBSA Walk Groupings'!$B$2,'CBSA Walk Groupings'!$A$2,
IF(AND(J1581&lt;='CBSA Walk Groupings'!$B$3,J1581&gt;'CBSA Walk Groupings'!$B$2),'CBSA Walk Groupings'!$A$3,
IF(AND(J1581&lt;='CBSA Walk Groupings'!$B$4,J1581&gt;'CBSA Walk Groupings'!$B$3),'CBSA Walk Groupings'!$A$4,
IF(AND(J1581&lt;='CBSA Walk Groupings'!$B$5,J1581&gt;'CBSA Walk Groupings'!$B$4),'CBSA Walk Groupings'!$A$5,
IF(J1581&gt;'CBSA Walk Groupings'!$B$5,'CBSA Walk Groupings'!$A$6,"")))))</f>
        <v>4</v>
      </c>
      <c r="M1581" s="72">
        <v>3</v>
      </c>
      <c r="N1581" s="72">
        <v>73</v>
      </c>
    </row>
    <row r="1582" spans="1:14" x14ac:dyDescent="0.25">
      <c r="A1582" t="str">
        <f t="shared" si="24"/>
        <v>San Joaquin COG_2013</v>
      </c>
      <c r="B1582" t="s">
        <v>459</v>
      </c>
      <c r="C1582" s="49" t="s">
        <v>121</v>
      </c>
      <c r="D1582">
        <v>2013</v>
      </c>
      <c r="E1582" s="45">
        <v>693547.38981149928</v>
      </c>
      <c r="F1582" s="50">
        <v>261667.18645885825</v>
      </c>
      <c r="G1582" s="46">
        <v>1402.9345405494892</v>
      </c>
      <c r="H1582" s="46">
        <v>4871.1659646668531</v>
      </c>
      <c r="I1582" s="47">
        <v>0.53615226254976822</v>
      </c>
      <c r="J1582" s="47">
        <v>1.8615883904238573</v>
      </c>
      <c r="K1582" s="48">
        <f>IF(I1582&lt;='CBSA Bike Groupings'!$B$2,'CBSA Bike Groupings'!$A$2,
IF(AND(I1582&lt;='CBSA Bike Groupings'!$B$3,I1582&gt;'CBSA Bike Groupings'!$B$2),'CBSA Bike Groupings'!$A$3,
IF(AND(I1582&lt;='CBSA Bike Groupings'!$B$4,I1582&gt;'CBSA Bike Groupings'!$B$3),'CBSA Bike Groupings'!$A$4,
IF(AND(I1582&lt;='CBSA Bike Groupings'!$B$5,I1582&gt;'CBSA Bike Groupings'!$B$4),'CBSA Bike Groupings'!$A$5,
IF(I1582&gt;'CBSA Bike Groupings'!$B$5,'CBSA Bike Groupings'!$A$6,"")))))</f>
        <v>3</v>
      </c>
      <c r="L1582" s="48">
        <f>IF(J1582&lt;='CBSA Walk Groupings'!$B$2,'CBSA Walk Groupings'!$A$2,
IF(AND(J1582&lt;='CBSA Walk Groupings'!$B$3,J1582&gt;'CBSA Walk Groupings'!$B$2),'CBSA Walk Groupings'!$A$3,
IF(AND(J1582&lt;='CBSA Walk Groupings'!$B$4,J1582&gt;'CBSA Walk Groupings'!$B$3),'CBSA Walk Groupings'!$A$4,
IF(AND(J1582&lt;='CBSA Walk Groupings'!$B$5,J1582&gt;'CBSA Walk Groupings'!$B$4),'CBSA Walk Groupings'!$A$5,
IF(J1582&gt;'CBSA Walk Groupings'!$B$5,'CBSA Walk Groupings'!$A$6,"")))))</f>
        <v>3</v>
      </c>
      <c r="M1582" s="72">
        <v>7</v>
      </c>
      <c r="N1582" s="72">
        <v>14</v>
      </c>
    </row>
    <row r="1583" spans="1:14" x14ac:dyDescent="0.25">
      <c r="A1583" t="str">
        <f t="shared" si="24"/>
        <v>San Joaquin COG_2014</v>
      </c>
      <c r="B1583" t="s">
        <v>459</v>
      </c>
      <c r="C1583" s="49" t="s">
        <v>121</v>
      </c>
      <c r="D1583">
        <v>2014</v>
      </c>
      <c r="E1583" s="45">
        <v>701458.91764651227</v>
      </c>
      <c r="F1583" s="50">
        <v>266670.42134111671</v>
      </c>
      <c r="G1583" s="46">
        <v>1511.8846124739898</v>
      </c>
      <c r="H1583" s="46">
        <v>5061.7840695147788</v>
      </c>
      <c r="I1583" s="47">
        <v>0.56694874702284026</v>
      </c>
      <c r="J1583" s="47">
        <v>1.8981423001690534</v>
      </c>
      <c r="K1583" s="48">
        <f>IF(I1583&lt;='CBSA Bike Groupings'!$B$2,'CBSA Bike Groupings'!$A$2,
IF(AND(I1583&lt;='CBSA Bike Groupings'!$B$3,I1583&gt;'CBSA Bike Groupings'!$B$2),'CBSA Bike Groupings'!$A$3,
IF(AND(I1583&lt;='CBSA Bike Groupings'!$B$4,I1583&gt;'CBSA Bike Groupings'!$B$3),'CBSA Bike Groupings'!$A$4,
IF(AND(I1583&lt;='CBSA Bike Groupings'!$B$5,I1583&gt;'CBSA Bike Groupings'!$B$4),'CBSA Bike Groupings'!$A$5,
IF(I1583&gt;'CBSA Bike Groupings'!$B$5,'CBSA Bike Groupings'!$A$6,"")))))</f>
        <v>3</v>
      </c>
      <c r="L1583" s="48">
        <f>IF(J1583&lt;='CBSA Walk Groupings'!$B$2,'CBSA Walk Groupings'!$A$2,
IF(AND(J1583&lt;='CBSA Walk Groupings'!$B$3,J1583&gt;'CBSA Walk Groupings'!$B$2),'CBSA Walk Groupings'!$A$3,
IF(AND(J1583&lt;='CBSA Walk Groupings'!$B$4,J1583&gt;'CBSA Walk Groupings'!$B$3),'CBSA Walk Groupings'!$A$4,
IF(AND(J1583&lt;='CBSA Walk Groupings'!$B$5,J1583&gt;'CBSA Walk Groupings'!$B$4),'CBSA Walk Groupings'!$A$5,
IF(J1583&gt;'CBSA Walk Groupings'!$B$5,'CBSA Walk Groupings'!$A$6,"")))))</f>
        <v>3</v>
      </c>
      <c r="M1583" s="72">
        <v>0</v>
      </c>
      <c r="N1583" s="72">
        <v>9</v>
      </c>
    </row>
    <row r="1584" spans="1:14" x14ac:dyDescent="0.25">
      <c r="A1584" t="str">
        <f t="shared" si="24"/>
        <v>San Joaquin COG_2015</v>
      </c>
      <c r="B1584" t="s">
        <v>459</v>
      </c>
      <c r="C1584" s="49" t="s">
        <v>121</v>
      </c>
      <c r="D1584">
        <v>2015</v>
      </c>
      <c r="E1584" s="45">
        <v>708988.78366107726</v>
      </c>
      <c r="F1584" s="50">
        <v>271687.34186604118</v>
      </c>
      <c r="G1584" s="46">
        <v>1437.8071196241951</v>
      </c>
      <c r="H1584" s="46">
        <v>5071.6628559238816</v>
      </c>
      <c r="I1584" s="47">
        <v>0.52921387862564606</v>
      </c>
      <c r="J1584" s="47">
        <v>1.8667276955525325</v>
      </c>
      <c r="K1584" s="48">
        <f>IF(I1584&lt;='CBSA Bike Groupings'!$B$2,'CBSA Bike Groupings'!$A$2,
IF(AND(I1584&lt;='CBSA Bike Groupings'!$B$3,I1584&gt;'CBSA Bike Groupings'!$B$2),'CBSA Bike Groupings'!$A$3,
IF(AND(I1584&lt;='CBSA Bike Groupings'!$B$4,I1584&gt;'CBSA Bike Groupings'!$B$3),'CBSA Bike Groupings'!$A$4,
IF(AND(I1584&lt;='CBSA Bike Groupings'!$B$5,I1584&gt;'CBSA Bike Groupings'!$B$4),'CBSA Bike Groupings'!$A$5,
IF(I1584&gt;'CBSA Bike Groupings'!$B$5,'CBSA Bike Groupings'!$A$6,"")))))</f>
        <v>3</v>
      </c>
      <c r="L1584" s="48">
        <f>IF(J1584&lt;='CBSA Walk Groupings'!$B$2,'CBSA Walk Groupings'!$A$2,
IF(AND(J1584&lt;='CBSA Walk Groupings'!$B$3,J1584&gt;'CBSA Walk Groupings'!$B$2),'CBSA Walk Groupings'!$A$3,
IF(AND(J1584&lt;='CBSA Walk Groupings'!$B$4,J1584&gt;'CBSA Walk Groupings'!$B$3),'CBSA Walk Groupings'!$A$4,
IF(AND(J1584&lt;='CBSA Walk Groupings'!$B$5,J1584&gt;'CBSA Walk Groupings'!$B$4),'CBSA Walk Groupings'!$A$5,
IF(J1584&gt;'CBSA Walk Groupings'!$B$5,'CBSA Walk Groupings'!$A$6,"")))))</f>
        <v>3</v>
      </c>
      <c r="M1584" s="72">
        <v>4</v>
      </c>
      <c r="N1584" s="72">
        <v>23</v>
      </c>
    </row>
    <row r="1585" spans="1:14" x14ac:dyDescent="0.25">
      <c r="A1585" t="str">
        <f t="shared" si="24"/>
        <v>San Joaquin COG_2016</v>
      </c>
      <c r="B1585" t="s">
        <v>459</v>
      </c>
      <c r="C1585" s="49" t="s">
        <v>121</v>
      </c>
      <c r="D1585">
        <v>2016</v>
      </c>
      <c r="E1585" s="45">
        <v>715290.35477815208</v>
      </c>
      <c r="F1585" s="50">
        <v>278006.19834493852</v>
      </c>
      <c r="G1585" s="46">
        <v>1494.2829118542584</v>
      </c>
      <c r="H1585" s="46">
        <v>5167.1954572361283</v>
      </c>
      <c r="I1585" s="47">
        <v>0.53749985458964999</v>
      </c>
      <c r="J1585" s="47">
        <v>1.8586619607757406</v>
      </c>
      <c r="K1585" s="48">
        <f>IF(I1585&lt;='CBSA Bike Groupings'!$B$2,'CBSA Bike Groupings'!$A$2,
IF(AND(I1585&lt;='CBSA Bike Groupings'!$B$3,I1585&gt;'CBSA Bike Groupings'!$B$2),'CBSA Bike Groupings'!$A$3,
IF(AND(I1585&lt;='CBSA Bike Groupings'!$B$4,I1585&gt;'CBSA Bike Groupings'!$B$3),'CBSA Bike Groupings'!$A$4,
IF(AND(I1585&lt;='CBSA Bike Groupings'!$B$5,I1585&gt;'CBSA Bike Groupings'!$B$4),'CBSA Bike Groupings'!$A$5,
IF(I1585&gt;'CBSA Bike Groupings'!$B$5,'CBSA Bike Groupings'!$A$6,"")))))</f>
        <v>3</v>
      </c>
      <c r="L1585" s="48">
        <f>IF(J1585&lt;='CBSA Walk Groupings'!$B$2,'CBSA Walk Groupings'!$A$2,
IF(AND(J1585&lt;='CBSA Walk Groupings'!$B$3,J1585&gt;'CBSA Walk Groupings'!$B$2),'CBSA Walk Groupings'!$A$3,
IF(AND(J1585&lt;='CBSA Walk Groupings'!$B$4,J1585&gt;'CBSA Walk Groupings'!$B$3),'CBSA Walk Groupings'!$A$4,
IF(AND(J1585&lt;='CBSA Walk Groupings'!$B$5,J1585&gt;'CBSA Walk Groupings'!$B$4),'CBSA Walk Groupings'!$A$5,
IF(J1585&gt;'CBSA Walk Groupings'!$B$5,'CBSA Walk Groupings'!$A$6,"")))))</f>
        <v>3</v>
      </c>
      <c r="M1585" s="72">
        <v>8</v>
      </c>
      <c r="N1585" s="72">
        <v>18</v>
      </c>
    </row>
    <row r="1586" spans="1:14" x14ac:dyDescent="0.25">
      <c r="A1586" t="str">
        <f t="shared" si="24"/>
        <v>San Joaquin COG_2017</v>
      </c>
      <c r="B1586" t="s">
        <v>459</v>
      </c>
      <c r="C1586" s="49" t="s">
        <v>121</v>
      </c>
      <c r="D1586">
        <v>2017</v>
      </c>
      <c r="E1586" s="45">
        <v>724612</v>
      </c>
      <c r="F1586" s="50">
        <v>286916</v>
      </c>
      <c r="G1586" s="46">
        <v>1631</v>
      </c>
      <c r="H1586" s="46">
        <v>4689</v>
      </c>
      <c r="I1586" s="47">
        <f>(G1586/$F1586)*100</f>
        <v>0.56845906118864065</v>
      </c>
      <c r="J1586" s="47">
        <f>(H1586/$F1586)*100</f>
        <v>1.6342762341591266</v>
      </c>
      <c r="K1586" s="48">
        <f>IF(I1586&lt;='CBSA Bike Groupings'!$B$2,'CBSA Bike Groupings'!$A$2,
IF(AND(I1586&lt;='CBSA Bike Groupings'!$B$3,I1586&gt;'CBSA Bike Groupings'!$B$2),'CBSA Bike Groupings'!$A$3,
IF(AND(I1586&lt;='CBSA Bike Groupings'!$B$4,I1586&gt;'CBSA Bike Groupings'!$B$3),'CBSA Bike Groupings'!$A$4,
IF(AND(I1586&lt;='CBSA Bike Groupings'!$B$5,I1586&gt;'CBSA Bike Groupings'!$B$4),'CBSA Bike Groupings'!$A$5,
IF(I1586&gt;'CBSA Bike Groupings'!$B$5,'CBSA Bike Groupings'!$A$6,"")))))</f>
        <v>3</v>
      </c>
      <c r="L1586" s="48">
        <f>IF(J1586&lt;='CBSA Walk Groupings'!$B$2,'CBSA Walk Groupings'!$A$2,
IF(AND(J1586&lt;='CBSA Walk Groupings'!$B$3,J1586&gt;'CBSA Walk Groupings'!$B$2),'CBSA Walk Groupings'!$A$3,
IF(AND(J1586&lt;='CBSA Walk Groupings'!$B$4,J1586&gt;'CBSA Walk Groupings'!$B$3),'CBSA Walk Groupings'!$A$4,
IF(AND(J1586&lt;='CBSA Walk Groupings'!$B$5,J1586&gt;'CBSA Walk Groupings'!$B$4),'CBSA Walk Groupings'!$A$5,
IF(J1586&gt;'CBSA Walk Groupings'!$B$5,'CBSA Walk Groupings'!$A$6,"")))))</f>
        <v>2</v>
      </c>
      <c r="M1586" s="72">
        <v>6</v>
      </c>
      <c r="N1586" s="72">
        <v>25</v>
      </c>
    </row>
    <row r="1587" spans="1:14" x14ac:dyDescent="0.25">
      <c r="A1587" t="str">
        <f t="shared" si="24"/>
        <v>San Luis Obispo COG_2013</v>
      </c>
      <c r="B1587" t="s">
        <v>460</v>
      </c>
      <c r="C1587" s="49" t="s">
        <v>121</v>
      </c>
      <c r="D1587">
        <v>2013</v>
      </c>
      <c r="E1587" s="45">
        <v>266895.08825148013</v>
      </c>
      <c r="F1587" s="50">
        <v>118704.65644138461</v>
      </c>
      <c r="G1587" s="46">
        <v>2491.0384907206703</v>
      </c>
      <c r="H1587" s="46">
        <v>4802.8842160085196</v>
      </c>
      <c r="I1587" s="47">
        <v>2.0985179228842847</v>
      </c>
      <c r="J1587" s="47">
        <v>4.0460790334540455</v>
      </c>
      <c r="K1587" s="48">
        <f>IF(I1587&lt;='CBSA Bike Groupings'!$B$2,'CBSA Bike Groupings'!$A$2,
IF(AND(I1587&lt;='CBSA Bike Groupings'!$B$3,I1587&gt;'CBSA Bike Groupings'!$B$2),'CBSA Bike Groupings'!$A$3,
IF(AND(I1587&lt;='CBSA Bike Groupings'!$B$4,I1587&gt;'CBSA Bike Groupings'!$B$3),'CBSA Bike Groupings'!$A$4,
IF(AND(I1587&lt;='CBSA Bike Groupings'!$B$5,I1587&gt;'CBSA Bike Groupings'!$B$4),'CBSA Bike Groupings'!$A$5,
IF(I1587&gt;'CBSA Bike Groupings'!$B$5,'CBSA Bike Groupings'!$A$6,"")))))</f>
        <v>5</v>
      </c>
      <c r="L1587" s="48">
        <f>IF(J1587&lt;='CBSA Walk Groupings'!$B$2,'CBSA Walk Groupings'!$A$2,
IF(AND(J1587&lt;='CBSA Walk Groupings'!$B$3,J1587&gt;'CBSA Walk Groupings'!$B$2),'CBSA Walk Groupings'!$A$3,
IF(AND(J1587&lt;='CBSA Walk Groupings'!$B$4,J1587&gt;'CBSA Walk Groupings'!$B$3),'CBSA Walk Groupings'!$A$4,
IF(AND(J1587&lt;='CBSA Walk Groupings'!$B$5,J1587&gt;'CBSA Walk Groupings'!$B$4),'CBSA Walk Groupings'!$A$5,
IF(J1587&gt;'CBSA Walk Groupings'!$B$5,'CBSA Walk Groupings'!$A$6,"")))))</f>
        <v>5</v>
      </c>
      <c r="M1587" s="72">
        <v>1</v>
      </c>
      <c r="N1587" s="72">
        <v>0</v>
      </c>
    </row>
    <row r="1588" spans="1:14" x14ac:dyDescent="0.25">
      <c r="A1588" t="str">
        <f t="shared" si="24"/>
        <v>San Luis Obispo COG_2014</v>
      </c>
      <c r="B1588" t="s">
        <v>460</v>
      </c>
      <c r="C1588" s="49" t="s">
        <v>121</v>
      </c>
      <c r="D1588">
        <v>2014</v>
      </c>
      <c r="E1588" s="45">
        <v>268933.97644775297</v>
      </c>
      <c r="F1588" s="50">
        <v>118774.06761173657</v>
      </c>
      <c r="G1588" s="46">
        <v>2505.7448336899884</v>
      </c>
      <c r="H1588" s="46">
        <v>4781.1031959801949</v>
      </c>
      <c r="I1588" s="47">
        <v>2.1096733353286159</v>
      </c>
      <c r="J1588" s="47">
        <v>4.0253763233985209</v>
      </c>
      <c r="K1588" s="48">
        <f>IF(I1588&lt;='CBSA Bike Groupings'!$B$2,'CBSA Bike Groupings'!$A$2,
IF(AND(I1588&lt;='CBSA Bike Groupings'!$B$3,I1588&gt;'CBSA Bike Groupings'!$B$2),'CBSA Bike Groupings'!$A$3,
IF(AND(I1588&lt;='CBSA Bike Groupings'!$B$4,I1588&gt;'CBSA Bike Groupings'!$B$3),'CBSA Bike Groupings'!$A$4,
IF(AND(I1588&lt;='CBSA Bike Groupings'!$B$5,I1588&gt;'CBSA Bike Groupings'!$B$4),'CBSA Bike Groupings'!$A$5,
IF(I1588&gt;'CBSA Bike Groupings'!$B$5,'CBSA Bike Groupings'!$A$6,"")))))</f>
        <v>5</v>
      </c>
      <c r="L1588" s="48">
        <f>IF(J1588&lt;='CBSA Walk Groupings'!$B$2,'CBSA Walk Groupings'!$A$2,
IF(AND(J1588&lt;='CBSA Walk Groupings'!$B$3,J1588&gt;'CBSA Walk Groupings'!$B$2),'CBSA Walk Groupings'!$A$3,
IF(AND(J1588&lt;='CBSA Walk Groupings'!$B$4,J1588&gt;'CBSA Walk Groupings'!$B$3),'CBSA Walk Groupings'!$A$4,
IF(AND(J1588&lt;='CBSA Walk Groupings'!$B$5,J1588&gt;'CBSA Walk Groupings'!$B$4),'CBSA Walk Groupings'!$A$5,
IF(J1588&gt;'CBSA Walk Groupings'!$B$5,'CBSA Walk Groupings'!$A$6,"")))))</f>
        <v>5</v>
      </c>
      <c r="M1588" s="72">
        <v>4</v>
      </c>
      <c r="N1588" s="72">
        <v>2</v>
      </c>
    </row>
    <row r="1589" spans="1:14" x14ac:dyDescent="0.25">
      <c r="A1589" t="str">
        <f t="shared" si="24"/>
        <v>San Luis Obispo COG_2015</v>
      </c>
      <c r="B1589" t="s">
        <v>460</v>
      </c>
      <c r="C1589" s="49" t="s">
        <v>121</v>
      </c>
      <c r="D1589">
        <v>2015</v>
      </c>
      <c r="E1589" s="45">
        <v>271081.27881255356</v>
      </c>
      <c r="F1589" s="50">
        <v>121763.55169677148</v>
      </c>
      <c r="G1589" s="46">
        <v>3012.8954646480506</v>
      </c>
      <c r="H1589" s="46">
        <v>5537.7851661744853</v>
      </c>
      <c r="I1589" s="47">
        <v>2.4743820483744452</v>
      </c>
      <c r="J1589" s="47">
        <v>4.5479826179555483</v>
      </c>
      <c r="K1589" s="48">
        <f>IF(I1589&lt;='CBSA Bike Groupings'!$B$2,'CBSA Bike Groupings'!$A$2,
IF(AND(I1589&lt;='CBSA Bike Groupings'!$B$3,I1589&gt;'CBSA Bike Groupings'!$B$2),'CBSA Bike Groupings'!$A$3,
IF(AND(I1589&lt;='CBSA Bike Groupings'!$B$4,I1589&gt;'CBSA Bike Groupings'!$B$3),'CBSA Bike Groupings'!$A$4,
IF(AND(I1589&lt;='CBSA Bike Groupings'!$B$5,I1589&gt;'CBSA Bike Groupings'!$B$4),'CBSA Bike Groupings'!$A$5,
IF(I1589&gt;'CBSA Bike Groupings'!$B$5,'CBSA Bike Groupings'!$A$6,"")))))</f>
        <v>5</v>
      </c>
      <c r="L1589" s="48">
        <f>IF(J1589&lt;='CBSA Walk Groupings'!$B$2,'CBSA Walk Groupings'!$A$2,
IF(AND(J1589&lt;='CBSA Walk Groupings'!$B$3,J1589&gt;'CBSA Walk Groupings'!$B$2),'CBSA Walk Groupings'!$A$3,
IF(AND(J1589&lt;='CBSA Walk Groupings'!$B$4,J1589&gt;'CBSA Walk Groupings'!$B$3),'CBSA Walk Groupings'!$A$4,
IF(AND(J1589&lt;='CBSA Walk Groupings'!$B$5,J1589&gt;'CBSA Walk Groupings'!$B$4),'CBSA Walk Groupings'!$A$5,
IF(J1589&gt;'CBSA Walk Groupings'!$B$5,'CBSA Walk Groupings'!$A$6,"")))))</f>
        <v>5</v>
      </c>
      <c r="M1589" s="72">
        <v>1</v>
      </c>
      <c r="N1589" s="72">
        <v>2</v>
      </c>
    </row>
    <row r="1590" spans="1:14" x14ac:dyDescent="0.25">
      <c r="A1590" t="str">
        <f t="shared" si="24"/>
        <v>San Luis Obispo COG_2016</v>
      </c>
      <c r="B1590" t="s">
        <v>460</v>
      </c>
      <c r="C1590" s="49" t="s">
        <v>121</v>
      </c>
      <c r="D1590">
        <v>2016</v>
      </c>
      <c r="E1590" s="45">
        <v>273047.24838521535</v>
      </c>
      <c r="F1590" s="50">
        <v>124853.52686382456</v>
      </c>
      <c r="G1590" s="46">
        <v>2799.7081223688047</v>
      </c>
      <c r="H1590" s="46">
        <v>5258.4657364034101</v>
      </c>
      <c r="I1590" s="47">
        <v>2.2423941018681792</v>
      </c>
      <c r="J1590" s="47">
        <v>4.211707805530172</v>
      </c>
      <c r="K1590" s="48">
        <f>IF(I1590&lt;='CBSA Bike Groupings'!$B$2,'CBSA Bike Groupings'!$A$2,
IF(AND(I1590&lt;='CBSA Bike Groupings'!$B$3,I1590&gt;'CBSA Bike Groupings'!$B$2),'CBSA Bike Groupings'!$A$3,
IF(AND(I1590&lt;='CBSA Bike Groupings'!$B$4,I1590&gt;'CBSA Bike Groupings'!$B$3),'CBSA Bike Groupings'!$A$4,
IF(AND(I1590&lt;='CBSA Bike Groupings'!$B$5,I1590&gt;'CBSA Bike Groupings'!$B$4),'CBSA Bike Groupings'!$A$5,
IF(I1590&gt;'CBSA Bike Groupings'!$B$5,'CBSA Bike Groupings'!$A$6,"")))))</f>
        <v>5</v>
      </c>
      <c r="L1590" s="48">
        <f>IF(J1590&lt;='CBSA Walk Groupings'!$B$2,'CBSA Walk Groupings'!$A$2,
IF(AND(J1590&lt;='CBSA Walk Groupings'!$B$3,J1590&gt;'CBSA Walk Groupings'!$B$2),'CBSA Walk Groupings'!$A$3,
IF(AND(J1590&lt;='CBSA Walk Groupings'!$B$4,J1590&gt;'CBSA Walk Groupings'!$B$3),'CBSA Walk Groupings'!$A$4,
IF(AND(J1590&lt;='CBSA Walk Groupings'!$B$5,J1590&gt;'CBSA Walk Groupings'!$B$4),'CBSA Walk Groupings'!$A$5,
IF(J1590&gt;'CBSA Walk Groupings'!$B$5,'CBSA Walk Groupings'!$A$6,"")))))</f>
        <v>5</v>
      </c>
      <c r="M1590" s="72">
        <v>2</v>
      </c>
      <c r="N1590" s="72">
        <v>4</v>
      </c>
    </row>
    <row r="1591" spans="1:14" x14ac:dyDescent="0.25">
      <c r="A1591" t="str">
        <f t="shared" si="24"/>
        <v>San Luis Obispo COG_2017</v>
      </c>
      <c r="B1591" t="s">
        <v>460</v>
      </c>
      <c r="C1591" s="49" t="s">
        <v>121</v>
      </c>
      <c r="D1591">
        <v>2017</v>
      </c>
      <c r="E1591" s="45">
        <v>274485</v>
      </c>
      <c r="F1591" s="50">
        <v>125721</v>
      </c>
      <c r="G1591" s="46">
        <v>3016</v>
      </c>
      <c r="H1591" s="46">
        <v>4888</v>
      </c>
      <c r="I1591" s="47">
        <f>(G1591/$F1591)*100</f>
        <v>2.3989627826695621</v>
      </c>
      <c r="J1591" s="47">
        <f>(H1591/$F1591)*100</f>
        <v>3.8879741650161863</v>
      </c>
      <c r="K1591" s="48">
        <f>IF(I1591&lt;='CBSA Bike Groupings'!$B$2,'CBSA Bike Groupings'!$A$2,
IF(AND(I1591&lt;='CBSA Bike Groupings'!$B$3,I1591&gt;'CBSA Bike Groupings'!$B$2),'CBSA Bike Groupings'!$A$3,
IF(AND(I1591&lt;='CBSA Bike Groupings'!$B$4,I1591&gt;'CBSA Bike Groupings'!$B$3),'CBSA Bike Groupings'!$A$4,
IF(AND(I1591&lt;='CBSA Bike Groupings'!$B$5,I1591&gt;'CBSA Bike Groupings'!$B$4),'CBSA Bike Groupings'!$A$5,
IF(I1591&gt;'CBSA Bike Groupings'!$B$5,'CBSA Bike Groupings'!$A$6,"")))))</f>
        <v>5</v>
      </c>
      <c r="L1591" s="48">
        <f>IF(J1591&lt;='CBSA Walk Groupings'!$B$2,'CBSA Walk Groupings'!$A$2,
IF(AND(J1591&lt;='CBSA Walk Groupings'!$B$3,J1591&gt;'CBSA Walk Groupings'!$B$2),'CBSA Walk Groupings'!$A$3,
IF(AND(J1591&lt;='CBSA Walk Groupings'!$B$4,J1591&gt;'CBSA Walk Groupings'!$B$3),'CBSA Walk Groupings'!$A$4,
IF(AND(J1591&lt;='CBSA Walk Groupings'!$B$5,J1591&gt;'CBSA Walk Groupings'!$B$4),'CBSA Walk Groupings'!$A$5,
IF(J1591&gt;'CBSA Walk Groupings'!$B$5,'CBSA Walk Groupings'!$A$6,"")))))</f>
        <v>5</v>
      </c>
      <c r="M1591" s="72">
        <v>2</v>
      </c>
      <c r="N1591" s="72">
        <v>2</v>
      </c>
    </row>
    <row r="1592" spans="1:14" x14ac:dyDescent="0.25">
      <c r="A1592" t="str">
        <f t="shared" si="24"/>
        <v>Santa Barbara County Association of Governments_2013</v>
      </c>
      <c r="B1592" t="s">
        <v>461</v>
      </c>
      <c r="C1592" s="49" t="s">
        <v>121</v>
      </c>
      <c r="D1592">
        <v>2013</v>
      </c>
      <c r="E1592" s="45">
        <v>424758.25440304994</v>
      </c>
      <c r="F1592" s="50">
        <v>191272.42641885648</v>
      </c>
      <c r="G1592" s="46">
        <v>8317.8325877004754</v>
      </c>
      <c r="H1592" s="46">
        <v>8781.454383232749</v>
      </c>
      <c r="I1592" s="47">
        <v>4.3486835731804501</v>
      </c>
      <c r="J1592" s="47">
        <v>4.5910717752922459</v>
      </c>
      <c r="K1592" s="48">
        <f>IF(I1592&lt;='CBSA Bike Groupings'!$B$2,'CBSA Bike Groupings'!$A$2,
IF(AND(I1592&lt;='CBSA Bike Groupings'!$B$3,I1592&gt;'CBSA Bike Groupings'!$B$2),'CBSA Bike Groupings'!$A$3,
IF(AND(I1592&lt;='CBSA Bike Groupings'!$B$4,I1592&gt;'CBSA Bike Groupings'!$B$3),'CBSA Bike Groupings'!$A$4,
IF(AND(I1592&lt;='CBSA Bike Groupings'!$B$5,I1592&gt;'CBSA Bike Groupings'!$B$4),'CBSA Bike Groupings'!$A$5,
IF(I1592&gt;'CBSA Bike Groupings'!$B$5,'CBSA Bike Groupings'!$A$6,"")))))</f>
        <v>5</v>
      </c>
      <c r="L1592" s="48">
        <f>IF(J1592&lt;='CBSA Walk Groupings'!$B$2,'CBSA Walk Groupings'!$A$2,
IF(AND(J1592&lt;='CBSA Walk Groupings'!$B$3,J1592&gt;'CBSA Walk Groupings'!$B$2),'CBSA Walk Groupings'!$A$3,
IF(AND(J1592&lt;='CBSA Walk Groupings'!$B$4,J1592&gt;'CBSA Walk Groupings'!$B$3),'CBSA Walk Groupings'!$A$4,
IF(AND(J1592&lt;='CBSA Walk Groupings'!$B$5,J1592&gt;'CBSA Walk Groupings'!$B$4),'CBSA Walk Groupings'!$A$5,
IF(J1592&gt;'CBSA Walk Groupings'!$B$5,'CBSA Walk Groupings'!$A$6,"")))))</f>
        <v>5</v>
      </c>
      <c r="M1592" s="72">
        <v>1</v>
      </c>
      <c r="N1592" s="72">
        <v>8</v>
      </c>
    </row>
    <row r="1593" spans="1:14" x14ac:dyDescent="0.25">
      <c r="A1593" t="str">
        <f t="shared" si="24"/>
        <v>Santa Barbara County Association of Governments_2014</v>
      </c>
      <c r="B1593" t="s">
        <v>461</v>
      </c>
      <c r="C1593" s="49" t="s">
        <v>121</v>
      </c>
      <c r="D1593">
        <v>2014</v>
      </c>
      <c r="E1593" s="45">
        <v>428989.09412083292</v>
      </c>
      <c r="F1593" s="50">
        <v>193539.50470094653</v>
      </c>
      <c r="G1593" s="46">
        <v>8368.5430394068426</v>
      </c>
      <c r="H1593" s="46">
        <v>8616.4091541745784</v>
      </c>
      <c r="I1593" s="47">
        <v>4.323945673178069</v>
      </c>
      <c r="J1593" s="47">
        <v>4.4520157099133257</v>
      </c>
      <c r="K1593" s="48">
        <f>IF(I1593&lt;='CBSA Bike Groupings'!$B$2,'CBSA Bike Groupings'!$A$2,
IF(AND(I1593&lt;='CBSA Bike Groupings'!$B$3,I1593&gt;'CBSA Bike Groupings'!$B$2),'CBSA Bike Groupings'!$A$3,
IF(AND(I1593&lt;='CBSA Bike Groupings'!$B$4,I1593&gt;'CBSA Bike Groupings'!$B$3),'CBSA Bike Groupings'!$A$4,
IF(AND(I1593&lt;='CBSA Bike Groupings'!$B$5,I1593&gt;'CBSA Bike Groupings'!$B$4),'CBSA Bike Groupings'!$A$5,
IF(I1593&gt;'CBSA Bike Groupings'!$B$5,'CBSA Bike Groupings'!$A$6,"")))))</f>
        <v>5</v>
      </c>
      <c r="L1593" s="48">
        <f>IF(J1593&lt;='CBSA Walk Groupings'!$B$2,'CBSA Walk Groupings'!$A$2,
IF(AND(J1593&lt;='CBSA Walk Groupings'!$B$3,J1593&gt;'CBSA Walk Groupings'!$B$2),'CBSA Walk Groupings'!$A$3,
IF(AND(J1593&lt;='CBSA Walk Groupings'!$B$4,J1593&gt;'CBSA Walk Groupings'!$B$3),'CBSA Walk Groupings'!$A$4,
IF(AND(J1593&lt;='CBSA Walk Groupings'!$B$5,J1593&gt;'CBSA Walk Groupings'!$B$4),'CBSA Walk Groupings'!$A$5,
IF(J1593&gt;'CBSA Walk Groupings'!$B$5,'CBSA Walk Groupings'!$A$6,"")))))</f>
        <v>5</v>
      </c>
      <c r="M1593" s="72">
        <v>1</v>
      </c>
      <c r="N1593" s="72">
        <v>2</v>
      </c>
    </row>
    <row r="1594" spans="1:14" x14ac:dyDescent="0.25">
      <c r="A1594" t="str">
        <f t="shared" si="24"/>
        <v>Santa Barbara County Association of Governments_2015</v>
      </c>
      <c r="B1594" t="s">
        <v>461</v>
      </c>
      <c r="C1594" s="49" t="s">
        <v>121</v>
      </c>
      <c r="D1594">
        <v>2015</v>
      </c>
      <c r="E1594" s="45">
        <v>433282.70283322339</v>
      </c>
      <c r="F1594" s="50">
        <v>198754.99795142494</v>
      </c>
      <c r="G1594" s="46">
        <v>7845.2272048748164</v>
      </c>
      <c r="H1594" s="46">
        <v>8794.9930808683403</v>
      </c>
      <c r="I1594" s="47">
        <v>3.9471848686754352</v>
      </c>
      <c r="J1594" s="47">
        <v>4.4250424751672446</v>
      </c>
      <c r="K1594" s="48">
        <f>IF(I1594&lt;='CBSA Bike Groupings'!$B$2,'CBSA Bike Groupings'!$A$2,
IF(AND(I1594&lt;='CBSA Bike Groupings'!$B$3,I1594&gt;'CBSA Bike Groupings'!$B$2),'CBSA Bike Groupings'!$A$3,
IF(AND(I1594&lt;='CBSA Bike Groupings'!$B$4,I1594&gt;'CBSA Bike Groupings'!$B$3),'CBSA Bike Groupings'!$A$4,
IF(AND(I1594&lt;='CBSA Bike Groupings'!$B$5,I1594&gt;'CBSA Bike Groupings'!$B$4),'CBSA Bike Groupings'!$A$5,
IF(I1594&gt;'CBSA Bike Groupings'!$B$5,'CBSA Bike Groupings'!$A$6,"")))))</f>
        <v>5</v>
      </c>
      <c r="L1594" s="48">
        <f>IF(J1594&lt;='CBSA Walk Groupings'!$B$2,'CBSA Walk Groupings'!$A$2,
IF(AND(J1594&lt;='CBSA Walk Groupings'!$B$3,J1594&gt;'CBSA Walk Groupings'!$B$2),'CBSA Walk Groupings'!$A$3,
IF(AND(J1594&lt;='CBSA Walk Groupings'!$B$4,J1594&gt;'CBSA Walk Groupings'!$B$3),'CBSA Walk Groupings'!$A$4,
IF(AND(J1594&lt;='CBSA Walk Groupings'!$B$5,J1594&gt;'CBSA Walk Groupings'!$B$4),'CBSA Walk Groupings'!$A$5,
IF(J1594&gt;'CBSA Walk Groupings'!$B$5,'CBSA Walk Groupings'!$A$6,"")))))</f>
        <v>5</v>
      </c>
      <c r="M1594" s="72">
        <v>1</v>
      </c>
      <c r="N1594" s="72">
        <v>6</v>
      </c>
    </row>
    <row r="1595" spans="1:14" x14ac:dyDescent="0.25">
      <c r="A1595" t="str">
        <f t="shared" si="24"/>
        <v>Santa Barbara County Association of Governments_2016</v>
      </c>
      <c r="B1595" t="s">
        <v>461</v>
      </c>
      <c r="C1595" s="49" t="s">
        <v>121</v>
      </c>
      <c r="D1595">
        <v>2016</v>
      </c>
      <c r="E1595" s="45">
        <v>436784.20223484503</v>
      </c>
      <c r="F1595" s="50">
        <v>200832.86661122591</v>
      </c>
      <c r="G1595" s="46">
        <v>7871.521015345862</v>
      </c>
      <c r="H1595" s="46">
        <v>8903.7986553045612</v>
      </c>
      <c r="I1595" s="47">
        <v>3.9194386597008668</v>
      </c>
      <c r="J1595" s="47">
        <v>4.433437019320456</v>
      </c>
      <c r="K1595" s="48">
        <f>IF(I1595&lt;='CBSA Bike Groupings'!$B$2,'CBSA Bike Groupings'!$A$2,
IF(AND(I1595&lt;='CBSA Bike Groupings'!$B$3,I1595&gt;'CBSA Bike Groupings'!$B$2),'CBSA Bike Groupings'!$A$3,
IF(AND(I1595&lt;='CBSA Bike Groupings'!$B$4,I1595&gt;'CBSA Bike Groupings'!$B$3),'CBSA Bike Groupings'!$A$4,
IF(AND(I1595&lt;='CBSA Bike Groupings'!$B$5,I1595&gt;'CBSA Bike Groupings'!$B$4),'CBSA Bike Groupings'!$A$5,
IF(I1595&gt;'CBSA Bike Groupings'!$B$5,'CBSA Bike Groupings'!$A$6,"")))))</f>
        <v>5</v>
      </c>
      <c r="L1595" s="48">
        <f>IF(J1595&lt;='CBSA Walk Groupings'!$B$2,'CBSA Walk Groupings'!$A$2,
IF(AND(J1595&lt;='CBSA Walk Groupings'!$B$3,J1595&gt;'CBSA Walk Groupings'!$B$2),'CBSA Walk Groupings'!$A$3,
IF(AND(J1595&lt;='CBSA Walk Groupings'!$B$4,J1595&gt;'CBSA Walk Groupings'!$B$3),'CBSA Walk Groupings'!$A$4,
IF(AND(J1595&lt;='CBSA Walk Groupings'!$B$5,J1595&gt;'CBSA Walk Groupings'!$B$4),'CBSA Walk Groupings'!$A$5,
IF(J1595&gt;'CBSA Walk Groupings'!$B$5,'CBSA Walk Groupings'!$A$6,"")))))</f>
        <v>5</v>
      </c>
      <c r="M1595" s="72">
        <v>2</v>
      </c>
      <c r="N1595" s="72">
        <v>5</v>
      </c>
    </row>
    <row r="1596" spans="1:14" x14ac:dyDescent="0.25">
      <c r="A1596" t="str">
        <f t="shared" si="24"/>
        <v>Santa Barbara County Association of Governments_2017</v>
      </c>
      <c r="B1596" t="s">
        <v>461</v>
      </c>
      <c r="C1596" s="49" t="s">
        <v>121</v>
      </c>
      <c r="D1596">
        <v>2017</v>
      </c>
      <c r="E1596" s="45">
        <v>440413</v>
      </c>
      <c r="F1596" s="50">
        <v>206158</v>
      </c>
      <c r="G1596" s="46">
        <v>7431</v>
      </c>
      <c r="H1596" s="46">
        <v>9450</v>
      </c>
      <c r="I1596" s="47">
        <f>(G1596/$F1596)*100</f>
        <v>3.604516923912727</v>
      </c>
      <c r="J1596" s="47">
        <f>(H1596/$F1596)*100</f>
        <v>4.583862862464712</v>
      </c>
      <c r="K1596" s="48">
        <f>IF(I1596&lt;='CBSA Bike Groupings'!$B$2,'CBSA Bike Groupings'!$A$2,
IF(AND(I1596&lt;='CBSA Bike Groupings'!$B$3,I1596&gt;'CBSA Bike Groupings'!$B$2),'CBSA Bike Groupings'!$A$3,
IF(AND(I1596&lt;='CBSA Bike Groupings'!$B$4,I1596&gt;'CBSA Bike Groupings'!$B$3),'CBSA Bike Groupings'!$A$4,
IF(AND(I1596&lt;='CBSA Bike Groupings'!$B$5,I1596&gt;'CBSA Bike Groupings'!$B$4),'CBSA Bike Groupings'!$A$5,
IF(I1596&gt;'CBSA Bike Groupings'!$B$5,'CBSA Bike Groupings'!$A$6,"")))))</f>
        <v>5</v>
      </c>
      <c r="L1596" s="48">
        <f>IF(J1596&lt;='CBSA Walk Groupings'!$B$2,'CBSA Walk Groupings'!$A$2,
IF(AND(J1596&lt;='CBSA Walk Groupings'!$B$3,J1596&gt;'CBSA Walk Groupings'!$B$2),'CBSA Walk Groupings'!$A$3,
IF(AND(J1596&lt;='CBSA Walk Groupings'!$B$4,J1596&gt;'CBSA Walk Groupings'!$B$3),'CBSA Walk Groupings'!$A$4,
IF(AND(J1596&lt;='CBSA Walk Groupings'!$B$5,J1596&gt;'CBSA Walk Groupings'!$B$4),'CBSA Walk Groupings'!$A$5,
IF(J1596&gt;'CBSA Walk Groupings'!$B$5,'CBSA Walk Groupings'!$A$6,"")))))</f>
        <v>5</v>
      </c>
      <c r="M1596" s="72">
        <v>1</v>
      </c>
      <c r="N1596" s="72">
        <v>4</v>
      </c>
    </row>
    <row r="1597" spans="1:14" x14ac:dyDescent="0.25">
      <c r="A1597" t="str">
        <f t="shared" si="24"/>
        <v>Santa Fe MPO_2013</v>
      </c>
      <c r="B1597" t="s">
        <v>462</v>
      </c>
      <c r="C1597" s="49" t="s">
        <v>247</v>
      </c>
      <c r="D1597">
        <v>2013</v>
      </c>
      <c r="E1597" s="45">
        <v>109933.92757328335</v>
      </c>
      <c r="F1597" s="50">
        <v>52445.848297780183</v>
      </c>
      <c r="G1597" s="46">
        <v>622.04572083792425</v>
      </c>
      <c r="H1597" s="46">
        <v>1340.1223944799274</v>
      </c>
      <c r="I1597" s="47">
        <v>1.1860723794685057</v>
      </c>
      <c r="J1597" s="47">
        <v>2.5552497251467838</v>
      </c>
      <c r="K1597" s="48">
        <f>IF(I1597&lt;='CBSA Bike Groupings'!$B$2,'CBSA Bike Groupings'!$A$2,
IF(AND(I1597&lt;='CBSA Bike Groupings'!$B$3,I1597&gt;'CBSA Bike Groupings'!$B$2),'CBSA Bike Groupings'!$A$3,
IF(AND(I1597&lt;='CBSA Bike Groupings'!$B$4,I1597&gt;'CBSA Bike Groupings'!$B$3),'CBSA Bike Groupings'!$A$4,
IF(AND(I1597&lt;='CBSA Bike Groupings'!$B$5,I1597&gt;'CBSA Bike Groupings'!$B$4),'CBSA Bike Groupings'!$A$5,
IF(I1597&gt;'CBSA Bike Groupings'!$B$5,'CBSA Bike Groupings'!$A$6,"")))))</f>
        <v>5</v>
      </c>
      <c r="L1597" s="48">
        <f>IF(J1597&lt;='CBSA Walk Groupings'!$B$2,'CBSA Walk Groupings'!$A$2,
IF(AND(J1597&lt;='CBSA Walk Groupings'!$B$3,J1597&gt;'CBSA Walk Groupings'!$B$2),'CBSA Walk Groupings'!$A$3,
IF(AND(J1597&lt;='CBSA Walk Groupings'!$B$4,J1597&gt;'CBSA Walk Groupings'!$B$3),'CBSA Walk Groupings'!$A$4,
IF(AND(J1597&lt;='CBSA Walk Groupings'!$B$5,J1597&gt;'CBSA Walk Groupings'!$B$4),'CBSA Walk Groupings'!$A$5,
IF(J1597&gt;'CBSA Walk Groupings'!$B$5,'CBSA Walk Groupings'!$A$6,"")))))</f>
        <v>4</v>
      </c>
      <c r="M1597" s="72">
        <v>0</v>
      </c>
      <c r="N1597" s="72">
        <v>3</v>
      </c>
    </row>
    <row r="1598" spans="1:14" x14ac:dyDescent="0.25">
      <c r="A1598" t="str">
        <f t="shared" si="24"/>
        <v>Santa Fe MPO_2014</v>
      </c>
      <c r="B1598" t="s">
        <v>462</v>
      </c>
      <c r="C1598" s="49" t="s">
        <v>247</v>
      </c>
      <c r="D1598">
        <v>2014</v>
      </c>
      <c r="E1598" s="45">
        <v>110726.84179403428</v>
      </c>
      <c r="F1598" s="50">
        <v>52909.869047322558</v>
      </c>
      <c r="G1598" s="46">
        <v>684.63638934262235</v>
      </c>
      <c r="H1598" s="46">
        <v>1369.9396026285781</v>
      </c>
      <c r="I1598" s="47">
        <v>1.2939672724010789</v>
      </c>
      <c r="J1598" s="47">
        <v>2.5891948464346131</v>
      </c>
      <c r="K1598" s="48">
        <f>IF(I1598&lt;='CBSA Bike Groupings'!$B$2,'CBSA Bike Groupings'!$A$2,
IF(AND(I1598&lt;='CBSA Bike Groupings'!$B$3,I1598&gt;'CBSA Bike Groupings'!$B$2),'CBSA Bike Groupings'!$A$3,
IF(AND(I1598&lt;='CBSA Bike Groupings'!$B$4,I1598&gt;'CBSA Bike Groupings'!$B$3),'CBSA Bike Groupings'!$A$4,
IF(AND(I1598&lt;='CBSA Bike Groupings'!$B$5,I1598&gt;'CBSA Bike Groupings'!$B$4),'CBSA Bike Groupings'!$A$5,
IF(I1598&gt;'CBSA Bike Groupings'!$B$5,'CBSA Bike Groupings'!$A$6,"")))))</f>
        <v>5</v>
      </c>
      <c r="L1598" s="48">
        <f>IF(J1598&lt;='CBSA Walk Groupings'!$B$2,'CBSA Walk Groupings'!$A$2,
IF(AND(J1598&lt;='CBSA Walk Groupings'!$B$3,J1598&gt;'CBSA Walk Groupings'!$B$2),'CBSA Walk Groupings'!$A$3,
IF(AND(J1598&lt;='CBSA Walk Groupings'!$B$4,J1598&gt;'CBSA Walk Groupings'!$B$3),'CBSA Walk Groupings'!$A$4,
IF(AND(J1598&lt;='CBSA Walk Groupings'!$B$5,J1598&gt;'CBSA Walk Groupings'!$B$4),'CBSA Walk Groupings'!$A$5,
IF(J1598&gt;'CBSA Walk Groupings'!$B$5,'CBSA Walk Groupings'!$A$6,"")))))</f>
        <v>4</v>
      </c>
      <c r="M1598" s="72">
        <v>0</v>
      </c>
      <c r="N1598" s="72">
        <v>3</v>
      </c>
    </row>
    <row r="1599" spans="1:14" x14ac:dyDescent="0.25">
      <c r="A1599" t="str">
        <f t="shared" si="24"/>
        <v>Santa Fe MPO_2015</v>
      </c>
      <c r="B1599" t="s">
        <v>462</v>
      </c>
      <c r="C1599" s="49" t="s">
        <v>247</v>
      </c>
      <c r="D1599">
        <v>2015</v>
      </c>
      <c r="E1599" s="45">
        <v>112425.00982796156</v>
      </c>
      <c r="F1599" s="50">
        <v>53944.584058269043</v>
      </c>
      <c r="G1599" s="46">
        <v>690.63656561253686</v>
      </c>
      <c r="H1599" s="46">
        <v>1337.3381891567456</v>
      </c>
      <c r="I1599" s="47">
        <v>1.2802704435843559</v>
      </c>
      <c r="J1599" s="47">
        <v>2.4790963031843938</v>
      </c>
      <c r="K1599" s="48">
        <f>IF(I1599&lt;='CBSA Bike Groupings'!$B$2,'CBSA Bike Groupings'!$A$2,
IF(AND(I1599&lt;='CBSA Bike Groupings'!$B$3,I1599&gt;'CBSA Bike Groupings'!$B$2),'CBSA Bike Groupings'!$A$3,
IF(AND(I1599&lt;='CBSA Bike Groupings'!$B$4,I1599&gt;'CBSA Bike Groupings'!$B$3),'CBSA Bike Groupings'!$A$4,
IF(AND(I1599&lt;='CBSA Bike Groupings'!$B$5,I1599&gt;'CBSA Bike Groupings'!$B$4),'CBSA Bike Groupings'!$A$5,
IF(I1599&gt;'CBSA Bike Groupings'!$B$5,'CBSA Bike Groupings'!$A$6,"")))))</f>
        <v>5</v>
      </c>
      <c r="L1599" s="48">
        <f>IF(J1599&lt;='CBSA Walk Groupings'!$B$2,'CBSA Walk Groupings'!$A$2,
IF(AND(J1599&lt;='CBSA Walk Groupings'!$B$3,J1599&gt;'CBSA Walk Groupings'!$B$2),'CBSA Walk Groupings'!$A$3,
IF(AND(J1599&lt;='CBSA Walk Groupings'!$B$4,J1599&gt;'CBSA Walk Groupings'!$B$3),'CBSA Walk Groupings'!$A$4,
IF(AND(J1599&lt;='CBSA Walk Groupings'!$B$5,J1599&gt;'CBSA Walk Groupings'!$B$4),'CBSA Walk Groupings'!$A$5,
IF(J1599&gt;'CBSA Walk Groupings'!$B$5,'CBSA Walk Groupings'!$A$6,"")))))</f>
        <v>4</v>
      </c>
      <c r="M1599" s="72">
        <v>0</v>
      </c>
      <c r="N1599" s="72">
        <v>6</v>
      </c>
    </row>
    <row r="1600" spans="1:14" x14ac:dyDescent="0.25">
      <c r="A1600" t="str">
        <f t="shared" si="24"/>
        <v>Santa Fe MPO_2016</v>
      </c>
      <c r="B1600" t="s">
        <v>462</v>
      </c>
      <c r="C1600" s="49" t="s">
        <v>247</v>
      </c>
      <c r="D1600">
        <v>2016</v>
      </c>
      <c r="E1600" s="45">
        <v>112593.71250805813</v>
      </c>
      <c r="F1600" s="50">
        <v>53085.393496702018</v>
      </c>
      <c r="G1600" s="46">
        <v>534.80217627722789</v>
      </c>
      <c r="H1600" s="46">
        <v>1273.1242892040113</v>
      </c>
      <c r="I1600" s="47">
        <v>1.007437528574509</v>
      </c>
      <c r="J1600" s="47">
        <v>2.3982572330053564</v>
      </c>
      <c r="K1600" s="48">
        <f>IF(I1600&lt;='CBSA Bike Groupings'!$B$2,'CBSA Bike Groupings'!$A$2,
IF(AND(I1600&lt;='CBSA Bike Groupings'!$B$3,I1600&gt;'CBSA Bike Groupings'!$B$2),'CBSA Bike Groupings'!$A$3,
IF(AND(I1600&lt;='CBSA Bike Groupings'!$B$4,I1600&gt;'CBSA Bike Groupings'!$B$3),'CBSA Bike Groupings'!$A$4,
IF(AND(I1600&lt;='CBSA Bike Groupings'!$B$5,I1600&gt;'CBSA Bike Groupings'!$B$4),'CBSA Bike Groupings'!$A$5,
IF(I1600&gt;'CBSA Bike Groupings'!$B$5,'CBSA Bike Groupings'!$A$6,"")))))</f>
        <v>5</v>
      </c>
      <c r="L1600" s="48">
        <f>IF(J1600&lt;='CBSA Walk Groupings'!$B$2,'CBSA Walk Groupings'!$A$2,
IF(AND(J1600&lt;='CBSA Walk Groupings'!$B$3,J1600&gt;'CBSA Walk Groupings'!$B$2),'CBSA Walk Groupings'!$A$3,
IF(AND(J1600&lt;='CBSA Walk Groupings'!$B$4,J1600&gt;'CBSA Walk Groupings'!$B$3),'CBSA Walk Groupings'!$A$4,
IF(AND(J1600&lt;='CBSA Walk Groupings'!$B$5,J1600&gt;'CBSA Walk Groupings'!$B$4),'CBSA Walk Groupings'!$A$5,
IF(J1600&gt;'CBSA Walk Groupings'!$B$5,'CBSA Walk Groupings'!$A$6,"")))))</f>
        <v>4</v>
      </c>
      <c r="M1600" s="72">
        <v>0</v>
      </c>
      <c r="N1600" s="72">
        <v>1</v>
      </c>
    </row>
    <row r="1601" spans="1:14" x14ac:dyDescent="0.25">
      <c r="A1601" t="str">
        <f t="shared" si="24"/>
        <v>Santa Fe MPO_2017</v>
      </c>
      <c r="B1601" t="s">
        <v>462</v>
      </c>
      <c r="C1601" s="49" t="s">
        <v>247</v>
      </c>
      <c r="D1601">
        <v>2017</v>
      </c>
      <c r="E1601" s="45">
        <v>112960</v>
      </c>
      <c r="F1601" s="50">
        <v>53797</v>
      </c>
      <c r="G1601" s="46">
        <v>480</v>
      </c>
      <c r="H1601" s="46">
        <v>1295</v>
      </c>
      <c r="I1601" s="47">
        <f>(G1601/$F1601)*100</f>
        <v>0.89224306188077396</v>
      </c>
      <c r="J1601" s="47">
        <f>(H1601/$F1601)*100</f>
        <v>2.4071974273658383</v>
      </c>
      <c r="K1601" s="48">
        <f>IF(I1601&lt;='CBSA Bike Groupings'!$B$2,'CBSA Bike Groupings'!$A$2,
IF(AND(I1601&lt;='CBSA Bike Groupings'!$B$3,I1601&gt;'CBSA Bike Groupings'!$B$2),'CBSA Bike Groupings'!$A$3,
IF(AND(I1601&lt;='CBSA Bike Groupings'!$B$4,I1601&gt;'CBSA Bike Groupings'!$B$3),'CBSA Bike Groupings'!$A$4,
IF(AND(I1601&lt;='CBSA Bike Groupings'!$B$5,I1601&gt;'CBSA Bike Groupings'!$B$4),'CBSA Bike Groupings'!$A$5,
IF(I1601&gt;'CBSA Bike Groupings'!$B$5,'CBSA Bike Groupings'!$A$6,"")))))</f>
        <v>5</v>
      </c>
      <c r="L1601" s="48">
        <f>IF(J1601&lt;='CBSA Walk Groupings'!$B$2,'CBSA Walk Groupings'!$A$2,
IF(AND(J1601&lt;='CBSA Walk Groupings'!$B$3,J1601&gt;'CBSA Walk Groupings'!$B$2),'CBSA Walk Groupings'!$A$3,
IF(AND(J1601&lt;='CBSA Walk Groupings'!$B$4,J1601&gt;'CBSA Walk Groupings'!$B$3),'CBSA Walk Groupings'!$A$4,
IF(AND(J1601&lt;='CBSA Walk Groupings'!$B$5,J1601&gt;'CBSA Walk Groupings'!$B$4),'CBSA Walk Groupings'!$A$5,
IF(J1601&gt;'CBSA Walk Groupings'!$B$5,'CBSA Walk Groupings'!$A$6,"")))))</f>
        <v>4</v>
      </c>
      <c r="M1601" s="72">
        <v>0</v>
      </c>
      <c r="N1601" s="72">
        <v>4</v>
      </c>
    </row>
    <row r="1602" spans="1:14" x14ac:dyDescent="0.25">
      <c r="A1602" t="str">
        <f t="shared" si="24"/>
        <v>Sarasota-Manatee MPO_2013</v>
      </c>
      <c r="B1602" t="s">
        <v>463</v>
      </c>
      <c r="C1602" s="49" t="s">
        <v>136</v>
      </c>
      <c r="D1602">
        <v>2013</v>
      </c>
      <c r="E1602" s="45">
        <v>648251.61293873878</v>
      </c>
      <c r="F1602" s="50">
        <v>253675.87335874469</v>
      </c>
      <c r="G1602" s="46">
        <v>2078.385996713198</v>
      </c>
      <c r="H1602" s="46">
        <v>3328.4599796206298</v>
      </c>
      <c r="I1602" s="47">
        <v>0.81930771310442085</v>
      </c>
      <c r="J1602" s="47">
        <v>1.3120916607286381</v>
      </c>
      <c r="K1602" s="48">
        <f>IF(I1602&lt;='CBSA Bike Groupings'!$B$2,'CBSA Bike Groupings'!$A$2,
IF(AND(I1602&lt;='CBSA Bike Groupings'!$B$3,I1602&gt;'CBSA Bike Groupings'!$B$2),'CBSA Bike Groupings'!$A$3,
IF(AND(I1602&lt;='CBSA Bike Groupings'!$B$4,I1602&gt;'CBSA Bike Groupings'!$B$3),'CBSA Bike Groupings'!$A$4,
IF(AND(I1602&lt;='CBSA Bike Groupings'!$B$5,I1602&gt;'CBSA Bike Groupings'!$B$4),'CBSA Bike Groupings'!$A$5,
IF(I1602&gt;'CBSA Bike Groupings'!$B$5,'CBSA Bike Groupings'!$A$6,"")))))</f>
        <v>5</v>
      </c>
      <c r="L1602" s="48">
        <f>IF(J1602&lt;='CBSA Walk Groupings'!$B$2,'CBSA Walk Groupings'!$A$2,
IF(AND(J1602&lt;='CBSA Walk Groupings'!$B$3,J1602&gt;'CBSA Walk Groupings'!$B$2),'CBSA Walk Groupings'!$A$3,
IF(AND(J1602&lt;='CBSA Walk Groupings'!$B$4,J1602&gt;'CBSA Walk Groupings'!$B$3),'CBSA Walk Groupings'!$A$4,
IF(AND(J1602&lt;='CBSA Walk Groupings'!$B$5,J1602&gt;'CBSA Walk Groupings'!$B$4),'CBSA Walk Groupings'!$A$5,
IF(J1602&gt;'CBSA Walk Groupings'!$B$5,'CBSA Walk Groupings'!$A$6,"")))))</f>
        <v>1</v>
      </c>
      <c r="M1602" s="72">
        <v>4</v>
      </c>
      <c r="N1602" s="72">
        <v>13</v>
      </c>
    </row>
    <row r="1603" spans="1:14" x14ac:dyDescent="0.25">
      <c r="A1603" t="str">
        <f t="shared" ref="A1603:A1666" si="25">B1603&amp;"_"&amp;D1603</f>
        <v>Sarasota-Manatee MPO_2014</v>
      </c>
      <c r="B1603" t="s">
        <v>463</v>
      </c>
      <c r="C1603" s="49" t="s">
        <v>136</v>
      </c>
      <c r="D1603">
        <v>2014</v>
      </c>
      <c r="E1603" s="45">
        <v>657933.92628887494</v>
      </c>
      <c r="F1603" s="50">
        <v>260222.29217279269</v>
      </c>
      <c r="G1603" s="46">
        <v>2210.2182287444352</v>
      </c>
      <c r="H1603" s="46">
        <v>3482.7679448064396</v>
      </c>
      <c r="I1603" s="47">
        <v>0.849357758818298</v>
      </c>
      <c r="J1603" s="47">
        <v>1.3383818564221293</v>
      </c>
      <c r="K1603" s="48">
        <f>IF(I1603&lt;='CBSA Bike Groupings'!$B$2,'CBSA Bike Groupings'!$A$2,
IF(AND(I1603&lt;='CBSA Bike Groupings'!$B$3,I1603&gt;'CBSA Bike Groupings'!$B$2),'CBSA Bike Groupings'!$A$3,
IF(AND(I1603&lt;='CBSA Bike Groupings'!$B$4,I1603&gt;'CBSA Bike Groupings'!$B$3),'CBSA Bike Groupings'!$A$4,
IF(AND(I1603&lt;='CBSA Bike Groupings'!$B$5,I1603&gt;'CBSA Bike Groupings'!$B$4),'CBSA Bike Groupings'!$A$5,
IF(I1603&gt;'CBSA Bike Groupings'!$B$5,'CBSA Bike Groupings'!$A$6,"")))))</f>
        <v>5</v>
      </c>
      <c r="L1603" s="48">
        <f>IF(J1603&lt;='CBSA Walk Groupings'!$B$2,'CBSA Walk Groupings'!$A$2,
IF(AND(J1603&lt;='CBSA Walk Groupings'!$B$3,J1603&gt;'CBSA Walk Groupings'!$B$2),'CBSA Walk Groupings'!$A$3,
IF(AND(J1603&lt;='CBSA Walk Groupings'!$B$4,J1603&gt;'CBSA Walk Groupings'!$B$3),'CBSA Walk Groupings'!$A$4,
IF(AND(J1603&lt;='CBSA Walk Groupings'!$B$5,J1603&gt;'CBSA Walk Groupings'!$B$4),'CBSA Walk Groupings'!$A$5,
IF(J1603&gt;'CBSA Walk Groupings'!$B$5,'CBSA Walk Groupings'!$A$6,"")))))</f>
        <v>2</v>
      </c>
      <c r="M1603" s="72">
        <v>8</v>
      </c>
      <c r="N1603" s="72">
        <v>18</v>
      </c>
    </row>
    <row r="1604" spans="1:14" x14ac:dyDescent="0.25">
      <c r="A1604" t="str">
        <f t="shared" si="25"/>
        <v>Sarasota-Manatee MPO_2015</v>
      </c>
      <c r="B1604" t="s">
        <v>463</v>
      </c>
      <c r="C1604" s="49" t="s">
        <v>136</v>
      </c>
      <c r="D1604">
        <v>2015</v>
      </c>
      <c r="E1604" s="45">
        <v>670899.25926772901</v>
      </c>
      <c r="F1604" s="50">
        <v>266631.64575764438</v>
      </c>
      <c r="G1604" s="46">
        <v>2069.8702372571292</v>
      </c>
      <c r="H1604" s="46">
        <v>3068.1230154514851</v>
      </c>
      <c r="I1604" s="47">
        <v>0.77630328964722506</v>
      </c>
      <c r="J1604" s="47">
        <v>1.1506972500332031</v>
      </c>
      <c r="K1604" s="48">
        <f>IF(I1604&lt;='CBSA Bike Groupings'!$B$2,'CBSA Bike Groupings'!$A$2,
IF(AND(I1604&lt;='CBSA Bike Groupings'!$B$3,I1604&gt;'CBSA Bike Groupings'!$B$2),'CBSA Bike Groupings'!$A$3,
IF(AND(I1604&lt;='CBSA Bike Groupings'!$B$4,I1604&gt;'CBSA Bike Groupings'!$B$3),'CBSA Bike Groupings'!$A$4,
IF(AND(I1604&lt;='CBSA Bike Groupings'!$B$5,I1604&gt;'CBSA Bike Groupings'!$B$4),'CBSA Bike Groupings'!$A$5,
IF(I1604&gt;'CBSA Bike Groupings'!$B$5,'CBSA Bike Groupings'!$A$6,"")))))</f>
        <v>4</v>
      </c>
      <c r="L1604" s="48">
        <f>IF(J1604&lt;='CBSA Walk Groupings'!$B$2,'CBSA Walk Groupings'!$A$2,
IF(AND(J1604&lt;='CBSA Walk Groupings'!$B$3,J1604&gt;'CBSA Walk Groupings'!$B$2),'CBSA Walk Groupings'!$A$3,
IF(AND(J1604&lt;='CBSA Walk Groupings'!$B$4,J1604&gt;'CBSA Walk Groupings'!$B$3),'CBSA Walk Groupings'!$A$4,
IF(AND(J1604&lt;='CBSA Walk Groupings'!$B$5,J1604&gt;'CBSA Walk Groupings'!$B$4),'CBSA Walk Groupings'!$A$5,
IF(J1604&gt;'CBSA Walk Groupings'!$B$5,'CBSA Walk Groupings'!$A$6,"")))))</f>
        <v>1</v>
      </c>
      <c r="M1604" s="72">
        <v>11</v>
      </c>
      <c r="N1604" s="72">
        <v>30</v>
      </c>
    </row>
    <row r="1605" spans="1:14" x14ac:dyDescent="0.25">
      <c r="A1605" t="str">
        <f t="shared" si="25"/>
        <v>Sarasota-Manatee MPO_2016</v>
      </c>
      <c r="B1605" t="s">
        <v>463</v>
      </c>
      <c r="C1605" s="49" t="s">
        <v>136</v>
      </c>
      <c r="D1605">
        <v>2016</v>
      </c>
      <c r="E1605" s="45">
        <v>685158.87138590717</v>
      </c>
      <c r="F1605" s="50">
        <v>272968.08383046248</v>
      </c>
      <c r="G1605" s="46">
        <v>2054.5457377542361</v>
      </c>
      <c r="H1605" s="46">
        <v>2897.2661719365365</v>
      </c>
      <c r="I1605" s="47">
        <v>0.7526688501173977</v>
      </c>
      <c r="J1605" s="47">
        <v>1.0613937465802767</v>
      </c>
      <c r="K1605" s="48">
        <f>IF(I1605&lt;='CBSA Bike Groupings'!$B$2,'CBSA Bike Groupings'!$A$2,
IF(AND(I1605&lt;='CBSA Bike Groupings'!$B$3,I1605&gt;'CBSA Bike Groupings'!$B$2),'CBSA Bike Groupings'!$A$3,
IF(AND(I1605&lt;='CBSA Bike Groupings'!$B$4,I1605&gt;'CBSA Bike Groupings'!$B$3),'CBSA Bike Groupings'!$A$4,
IF(AND(I1605&lt;='CBSA Bike Groupings'!$B$5,I1605&gt;'CBSA Bike Groupings'!$B$4),'CBSA Bike Groupings'!$A$5,
IF(I1605&gt;'CBSA Bike Groupings'!$B$5,'CBSA Bike Groupings'!$A$6,"")))))</f>
        <v>4</v>
      </c>
      <c r="L1605" s="48">
        <f>IF(J1605&lt;='CBSA Walk Groupings'!$B$2,'CBSA Walk Groupings'!$A$2,
IF(AND(J1605&lt;='CBSA Walk Groupings'!$B$3,J1605&gt;'CBSA Walk Groupings'!$B$2),'CBSA Walk Groupings'!$A$3,
IF(AND(J1605&lt;='CBSA Walk Groupings'!$B$4,J1605&gt;'CBSA Walk Groupings'!$B$3),'CBSA Walk Groupings'!$A$4,
IF(AND(J1605&lt;='CBSA Walk Groupings'!$B$5,J1605&gt;'CBSA Walk Groupings'!$B$4),'CBSA Walk Groupings'!$A$5,
IF(J1605&gt;'CBSA Walk Groupings'!$B$5,'CBSA Walk Groupings'!$A$6,"")))))</f>
        <v>1</v>
      </c>
      <c r="M1605" s="72">
        <v>7</v>
      </c>
      <c r="N1605" s="72">
        <v>23</v>
      </c>
    </row>
    <row r="1606" spans="1:14" x14ac:dyDescent="0.25">
      <c r="A1606" t="str">
        <f t="shared" si="25"/>
        <v>Sarasota-Manatee MPO_2017</v>
      </c>
      <c r="B1606" t="s">
        <v>463</v>
      </c>
      <c r="C1606" s="49" t="s">
        <v>136</v>
      </c>
      <c r="D1606">
        <v>2017</v>
      </c>
      <c r="E1606" s="45">
        <v>701200</v>
      </c>
      <c r="F1606" s="50">
        <v>280795</v>
      </c>
      <c r="G1606" s="46">
        <v>2091</v>
      </c>
      <c r="H1606" s="46">
        <v>2975</v>
      </c>
      <c r="I1606" s="47">
        <f>(G1606/$F1606)*100</f>
        <v>0.74467137947613027</v>
      </c>
      <c r="J1606" s="47">
        <f>(H1606/$F1606)*100</f>
        <v>1.059491800067665</v>
      </c>
      <c r="K1606" s="48">
        <f>IF(I1606&lt;='CBSA Bike Groupings'!$B$2,'CBSA Bike Groupings'!$A$2,
IF(AND(I1606&lt;='CBSA Bike Groupings'!$B$3,I1606&gt;'CBSA Bike Groupings'!$B$2),'CBSA Bike Groupings'!$A$3,
IF(AND(I1606&lt;='CBSA Bike Groupings'!$B$4,I1606&gt;'CBSA Bike Groupings'!$B$3),'CBSA Bike Groupings'!$A$4,
IF(AND(I1606&lt;='CBSA Bike Groupings'!$B$5,I1606&gt;'CBSA Bike Groupings'!$B$4),'CBSA Bike Groupings'!$A$5,
IF(I1606&gt;'CBSA Bike Groupings'!$B$5,'CBSA Bike Groupings'!$A$6,"")))))</f>
        <v>4</v>
      </c>
      <c r="L1606" s="48">
        <f>IF(J1606&lt;='CBSA Walk Groupings'!$B$2,'CBSA Walk Groupings'!$A$2,
IF(AND(J1606&lt;='CBSA Walk Groupings'!$B$3,J1606&gt;'CBSA Walk Groupings'!$B$2),'CBSA Walk Groupings'!$A$3,
IF(AND(J1606&lt;='CBSA Walk Groupings'!$B$4,J1606&gt;'CBSA Walk Groupings'!$B$3),'CBSA Walk Groupings'!$A$4,
IF(AND(J1606&lt;='CBSA Walk Groupings'!$B$5,J1606&gt;'CBSA Walk Groupings'!$B$4),'CBSA Walk Groupings'!$A$5,
IF(J1606&gt;'CBSA Walk Groupings'!$B$5,'CBSA Walk Groupings'!$A$6,"")))))</f>
        <v>1</v>
      </c>
      <c r="M1606" s="72">
        <v>3</v>
      </c>
      <c r="N1606" s="72">
        <v>26</v>
      </c>
    </row>
    <row r="1607" spans="1:14" x14ac:dyDescent="0.25">
      <c r="A1607" t="str">
        <f t="shared" si="25"/>
        <v>Shasta Regional Transportation Agency_2013</v>
      </c>
      <c r="B1607" t="s">
        <v>464</v>
      </c>
      <c r="C1607" s="49" t="s">
        <v>121</v>
      </c>
      <c r="D1607">
        <v>2013</v>
      </c>
      <c r="E1607" s="45">
        <v>177963.84287788896</v>
      </c>
      <c r="F1607" s="50">
        <v>65891.249739887164</v>
      </c>
      <c r="G1607" s="46">
        <v>505.98928264506787</v>
      </c>
      <c r="H1607" s="46">
        <v>1395.9502277525373</v>
      </c>
      <c r="I1607" s="47">
        <v>0.76791574699602039</v>
      </c>
      <c r="J1607" s="47">
        <v>2.1185669315170097</v>
      </c>
      <c r="K1607" s="48">
        <f>IF(I1607&lt;='CBSA Bike Groupings'!$B$2,'CBSA Bike Groupings'!$A$2,
IF(AND(I1607&lt;='CBSA Bike Groupings'!$B$3,I1607&gt;'CBSA Bike Groupings'!$B$2),'CBSA Bike Groupings'!$A$3,
IF(AND(I1607&lt;='CBSA Bike Groupings'!$B$4,I1607&gt;'CBSA Bike Groupings'!$B$3),'CBSA Bike Groupings'!$A$4,
IF(AND(I1607&lt;='CBSA Bike Groupings'!$B$5,I1607&gt;'CBSA Bike Groupings'!$B$4),'CBSA Bike Groupings'!$A$5,
IF(I1607&gt;'CBSA Bike Groupings'!$B$5,'CBSA Bike Groupings'!$A$6,"")))))</f>
        <v>4</v>
      </c>
      <c r="L1607" s="48">
        <f>IF(J1607&lt;='CBSA Walk Groupings'!$B$2,'CBSA Walk Groupings'!$A$2,
IF(AND(J1607&lt;='CBSA Walk Groupings'!$B$3,J1607&gt;'CBSA Walk Groupings'!$B$2),'CBSA Walk Groupings'!$A$3,
IF(AND(J1607&lt;='CBSA Walk Groupings'!$B$4,J1607&gt;'CBSA Walk Groupings'!$B$3),'CBSA Walk Groupings'!$A$4,
IF(AND(J1607&lt;='CBSA Walk Groupings'!$B$5,J1607&gt;'CBSA Walk Groupings'!$B$4),'CBSA Walk Groupings'!$A$5,
IF(J1607&gt;'CBSA Walk Groupings'!$B$5,'CBSA Walk Groupings'!$A$6,"")))))</f>
        <v>3</v>
      </c>
      <c r="M1607" s="72">
        <v>2</v>
      </c>
      <c r="N1607" s="72">
        <v>3</v>
      </c>
    </row>
    <row r="1608" spans="1:14" x14ac:dyDescent="0.25">
      <c r="A1608" t="str">
        <f t="shared" si="25"/>
        <v>Shasta Regional Transportation Agency_2014</v>
      </c>
      <c r="B1608" t="s">
        <v>464</v>
      </c>
      <c r="C1608" s="49" t="s">
        <v>121</v>
      </c>
      <c r="D1608">
        <v>2014</v>
      </c>
      <c r="E1608" s="45">
        <v>178517.95620938818</v>
      </c>
      <c r="F1608" s="50">
        <v>66122.389366770891</v>
      </c>
      <c r="G1608" s="46">
        <v>504.99167234172052</v>
      </c>
      <c r="H1608" s="46">
        <v>1359.9598757625367</v>
      </c>
      <c r="I1608" s="47">
        <v>0.76372266213885309</v>
      </c>
      <c r="J1608" s="47">
        <v>2.0567312959896911</v>
      </c>
      <c r="K1608" s="48">
        <f>IF(I1608&lt;='CBSA Bike Groupings'!$B$2,'CBSA Bike Groupings'!$A$2,
IF(AND(I1608&lt;='CBSA Bike Groupings'!$B$3,I1608&gt;'CBSA Bike Groupings'!$B$2),'CBSA Bike Groupings'!$A$3,
IF(AND(I1608&lt;='CBSA Bike Groupings'!$B$4,I1608&gt;'CBSA Bike Groupings'!$B$3),'CBSA Bike Groupings'!$A$4,
IF(AND(I1608&lt;='CBSA Bike Groupings'!$B$5,I1608&gt;'CBSA Bike Groupings'!$B$4),'CBSA Bike Groupings'!$A$5,
IF(I1608&gt;'CBSA Bike Groupings'!$B$5,'CBSA Bike Groupings'!$A$6,"")))))</f>
        <v>4</v>
      </c>
      <c r="L1608" s="48">
        <f>IF(J1608&lt;='CBSA Walk Groupings'!$B$2,'CBSA Walk Groupings'!$A$2,
IF(AND(J1608&lt;='CBSA Walk Groupings'!$B$3,J1608&gt;'CBSA Walk Groupings'!$B$2),'CBSA Walk Groupings'!$A$3,
IF(AND(J1608&lt;='CBSA Walk Groupings'!$B$4,J1608&gt;'CBSA Walk Groupings'!$B$3),'CBSA Walk Groupings'!$A$4,
IF(AND(J1608&lt;='CBSA Walk Groupings'!$B$5,J1608&gt;'CBSA Walk Groupings'!$B$4),'CBSA Walk Groupings'!$A$5,
IF(J1608&gt;'CBSA Walk Groupings'!$B$5,'CBSA Walk Groupings'!$A$6,"")))))</f>
        <v>3</v>
      </c>
      <c r="M1608" s="72">
        <v>0</v>
      </c>
      <c r="N1608" s="72">
        <v>2</v>
      </c>
    </row>
    <row r="1609" spans="1:14" x14ac:dyDescent="0.25">
      <c r="A1609" t="str">
        <f t="shared" si="25"/>
        <v>Shasta Regional Transportation Agency_2015</v>
      </c>
      <c r="B1609" t="s">
        <v>464</v>
      </c>
      <c r="C1609" s="49" t="s">
        <v>121</v>
      </c>
      <c r="D1609">
        <v>2015</v>
      </c>
      <c r="E1609" s="45">
        <v>178939.86788691641</v>
      </c>
      <c r="F1609" s="50">
        <v>67612.411950033318</v>
      </c>
      <c r="G1609" s="46">
        <v>488.99172736445922</v>
      </c>
      <c r="H1609" s="46">
        <v>1395.9981694188346</v>
      </c>
      <c r="I1609" s="47">
        <v>0.72322775251063687</v>
      </c>
      <c r="J1609" s="47">
        <v>2.064706951218513</v>
      </c>
      <c r="K1609" s="48">
        <f>IF(I1609&lt;='CBSA Bike Groupings'!$B$2,'CBSA Bike Groupings'!$A$2,
IF(AND(I1609&lt;='CBSA Bike Groupings'!$B$3,I1609&gt;'CBSA Bike Groupings'!$B$2),'CBSA Bike Groupings'!$A$3,
IF(AND(I1609&lt;='CBSA Bike Groupings'!$B$4,I1609&gt;'CBSA Bike Groupings'!$B$3),'CBSA Bike Groupings'!$A$4,
IF(AND(I1609&lt;='CBSA Bike Groupings'!$B$5,I1609&gt;'CBSA Bike Groupings'!$B$4),'CBSA Bike Groupings'!$A$5,
IF(I1609&gt;'CBSA Bike Groupings'!$B$5,'CBSA Bike Groupings'!$A$6,"")))))</f>
        <v>4</v>
      </c>
      <c r="L1609" s="48">
        <f>IF(J1609&lt;='CBSA Walk Groupings'!$B$2,'CBSA Walk Groupings'!$A$2,
IF(AND(J1609&lt;='CBSA Walk Groupings'!$B$3,J1609&gt;'CBSA Walk Groupings'!$B$2),'CBSA Walk Groupings'!$A$3,
IF(AND(J1609&lt;='CBSA Walk Groupings'!$B$4,J1609&gt;'CBSA Walk Groupings'!$B$3),'CBSA Walk Groupings'!$A$4,
IF(AND(J1609&lt;='CBSA Walk Groupings'!$B$5,J1609&gt;'CBSA Walk Groupings'!$B$4),'CBSA Walk Groupings'!$A$5,
IF(J1609&gt;'CBSA Walk Groupings'!$B$5,'CBSA Walk Groupings'!$A$6,"")))))</f>
        <v>3</v>
      </c>
      <c r="M1609" s="72">
        <v>5</v>
      </c>
      <c r="N1609" s="72">
        <v>5</v>
      </c>
    </row>
    <row r="1610" spans="1:14" x14ac:dyDescent="0.25">
      <c r="A1610" t="str">
        <f t="shared" si="25"/>
        <v>Shasta Regional Transportation Agency_2016</v>
      </c>
      <c r="B1610" t="s">
        <v>464</v>
      </c>
      <c r="C1610" s="49" t="s">
        <v>121</v>
      </c>
      <c r="D1610">
        <v>2016</v>
      </c>
      <c r="E1610" s="45">
        <v>179225.87701885463</v>
      </c>
      <c r="F1610" s="50">
        <v>69149.391267687941</v>
      </c>
      <c r="G1610" s="46">
        <v>534.99068106463153</v>
      </c>
      <c r="H1610" s="46">
        <v>1503.9944582657304</v>
      </c>
      <c r="I1610" s="47">
        <v>0.77367373921427629</v>
      </c>
      <c r="J1610" s="47">
        <v>2.1749930558947894</v>
      </c>
      <c r="K1610" s="48">
        <f>IF(I1610&lt;='CBSA Bike Groupings'!$B$2,'CBSA Bike Groupings'!$A$2,
IF(AND(I1610&lt;='CBSA Bike Groupings'!$B$3,I1610&gt;'CBSA Bike Groupings'!$B$2),'CBSA Bike Groupings'!$A$3,
IF(AND(I1610&lt;='CBSA Bike Groupings'!$B$4,I1610&gt;'CBSA Bike Groupings'!$B$3),'CBSA Bike Groupings'!$A$4,
IF(AND(I1610&lt;='CBSA Bike Groupings'!$B$5,I1610&gt;'CBSA Bike Groupings'!$B$4),'CBSA Bike Groupings'!$A$5,
IF(I1610&gt;'CBSA Bike Groupings'!$B$5,'CBSA Bike Groupings'!$A$6,"")))))</f>
        <v>4</v>
      </c>
      <c r="L1610" s="48">
        <f>IF(J1610&lt;='CBSA Walk Groupings'!$B$2,'CBSA Walk Groupings'!$A$2,
IF(AND(J1610&lt;='CBSA Walk Groupings'!$B$3,J1610&gt;'CBSA Walk Groupings'!$B$2),'CBSA Walk Groupings'!$A$3,
IF(AND(J1610&lt;='CBSA Walk Groupings'!$B$4,J1610&gt;'CBSA Walk Groupings'!$B$3),'CBSA Walk Groupings'!$A$4,
IF(AND(J1610&lt;='CBSA Walk Groupings'!$B$5,J1610&gt;'CBSA Walk Groupings'!$B$4),'CBSA Walk Groupings'!$A$5,
IF(J1610&gt;'CBSA Walk Groupings'!$B$5,'CBSA Walk Groupings'!$A$6,"")))))</f>
        <v>3</v>
      </c>
      <c r="M1610" s="72">
        <v>1</v>
      </c>
      <c r="N1610" s="72">
        <v>4</v>
      </c>
    </row>
    <row r="1611" spans="1:14" x14ac:dyDescent="0.25">
      <c r="A1611" t="str">
        <f t="shared" si="25"/>
        <v>Shasta Regional Transportation Agency_2017</v>
      </c>
      <c r="B1611" t="s">
        <v>464</v>
      </c>
      <c r="C1611" s="49" t="s">
        <v>121</v>
      </c>
      <c r="D1611">
        <v>2017</v>
      </c>
      <c r="E1611" s="45">
        <v>178917</v>
      </c>
      <c r="F1611" s="50">
        <v>70646</v>
      </c>
      <c r="G1611" s="46">
        <v>516</v>
      </c>
      <c r="H1611" s="46">
        <v>1546</v>
      </c>
      <c r="I1611" s="47">
        <f>(G1611/$F1611)*100</f>
        <v>0.73040228746142732</v>
      </c>
      <c r="J1611" s="47">
        <f>(H1611/$F1611)*100</f>
        <v>2.1883758457662146</v>
      </c>
      <c r="K1611" s="48">
        <f>IF(I1611&lt;='CBSA Bike Groupings'!$B$2,'CBSA Bike Groupings'!$A$2,
IF(AND(I1611&lt;='CBSA Bike Groupings'!$B$3,I1611&gt;'CBSA Bike Groupings'!$B$2),'CBSA Bike Groupings'!$A$3,
IF(AND(I1611&lt;='CBSA Bike Groupings'!$B$4,I1611&gt;'CBSA Bike Groupings'!$B$3),'CBSA Bike Groupings'!$A$4,
IF(AND(I1611&lt;='CBSA Bike Groupings'!$B$5,I1611&gt;'CBSA Bike Groupings'!$B$4),'CBSA Bike Groupings'!$A$5,
IF(I1611&gt;'CBSA Bike Groupings'!$B$5,'CBSA Bike Groupings'!$A$6,"")))))</f>
        <v>4</v>
      </c>
      <c r="L1611" s="48">
        <f>IF(J1611&lt;='CBSA Walk Groupings'!$B$2,'CBSA Walk Groupings'!$A$2,
IF(AND(J1611&lt;='CBSA Walk Groupings'!$B$3,J1611&gt;'CBSA Walk Groupings'!$B$2),'CBSA Walk Groupings'!$A$3,
IF(AND(J1611&lt;='CBSA Walk Groupings'!$B$4,J1611&gt;'CBSA Walk Groupings'!$B$3),'CBSA Walk Groupings'!$A$4,
IF(AND(J1611&lt;='CBSA Walk Groupings'!$B$5,J1611&gt;'CBSA Walk Groupings'!$B$4),'CBSA Walk Groupings'!$A$5,
IF(J1611&gt;'CBSA Walk Groupings'!$B$5,'CBSA Walk Groupings'!$A$6,"")))))</f>
        <v>3</v>
      </c>
      <c r="M1611" s="72">
        <v>1</v>
      </c>
      <c r="N1611" s="72">
        <v>3</v>
      </c>
    </row>
    <row r="1612" spans="1:14" x14ac:dyDescent="0.25">
      <c r="A1612" t="str">
        <f t="shared" si="25"/>
        <v>Sheboygan MPO_2013</v>
      </c>
      <c r="B1612" t="s">
        <v>465</v>
      </c>
      <c r="C1612" s="49" t="s">
        <v>115</v>
      </c>
      <c r="D1612">
        <v>2013</v>
      </c>
      <c r="E1612" s="45">
        <v>67331.629106732114</v>
      </c>
      <c r="F1612" s="50">
        <v>33591.850568168229</v>
      </c>
      <c r="G1612" s="46">
        <v>153.27542460503997</v>
      </c>
      <c r="H1612" s="46">
        <v>784.83050771660487</v>
      </c>
      <c r="I1612" s="47">
        <v>0.45628752811339418</v>
      </c>
      <c r="J1612" s="47">
        <v>2.3363717522020457</v>
      </c>
      <c r="K1612" s="48">
        <f>IF(I1612&lt;='CBSA Bike Groupings'!$B$2,'CBSA Bike Groupings'!$A$2,
IF(AND(I1612&lt;='CBSA Bike Groupings'!$B$3,I1612&gt;'CBSA Bike Groupings'!$B$2),'CBSA Bike Groupings'!$A$3,
IF(AND(I1612&lt;='CBSA Bike Groupings'!$B$4,I1612&gt;'CBSA Bike Groupings'!$B$3),'CBSA Bike Groupings'!$A$4,
IF(AND(I1612&lt;='CBSA Bike Groupings'!$B$5,I1612&gt;'CBSA Bike Groupings'!$B$4),'CBSA Bike Groupings'!$A$5,
IF(I1612&gt;'CBSA Bike Groupings'!$B$5,'CBSA Bike Groupings'!$A$6,"")))))</f>
        <v>3</v>
      </c>
      <c r="L1612" s="48">
        <f>IF(J1612&lt;='CBSA Walk Groupings'!$B$2,'CBSA Walk Groupings'!$A$2,
IF(AND(J1612&lt;='CBSA Walk Groupings'!$B$3,J1612&gt;'CBSA Walk Groupings'!$B$2),'CBSA Walk Groupings'!$A$3,
IF(AND(J1612&lt;='CBSA Walk Groupings'!$B$4,J1612&gt;'CBSA Walk Groupings'!$B$3),'CBSA Walk Groupings'!$A$4,
IF(AND(J1612&lt;='CBSA Walk Groupings'!$B$5,J1612&gt;'CBSA Walk Groupings'!$B$4),'CBSA Walk Groupings'!$A$5,
IF(J1612&gt;'CBSA Walk Groupings'!$B$5,'CBSA Walk Groupings'!$A$6,"")))))</f>
        <v>4</v>
      </c>
      <c r="M1612" s="72">
        <v>1</v>
      </c>
      <c r="N1612" s="72">
        <v>1</v>
      </c>
    </row>
    <row r="1613" spans="1:14" x14ac:dyDescent="0.25">
      <c r="A1613" t="str">
        <f t="shared" si="25"/>
        <v>Sheboygan MPO_2014</v>
      </c>
      <c r="B1613" t="s">
        <v>465</v>
      </c>
      <c r="C1613" s="49" t="s">
        <v>115</v>
      </c>
      <c r="D1613">
        <v>2014</v>
      </c>
      <c r="E1613" s="45">
        <v>67383.128288161621</v>
      </c>
      <c r="F1613" s="50">
        <v>33668.590791672628</v>
      </c>
      <c r="G1613" s="46">
        <v>166.15219366501799</v>
      </c>
      <c r="H1613" s="46">
        <v>840.3672406692059</v>
      </c>
      <c r="I1613" s="47">
        <v>0.49349316308811181</v>
      </c>
      <c r="J1613" s="47">
        <v>2.4959976669919217</v>
      </c>
      <c r="K1613" s="48">
        <f>IF(I1613&lt;='CBSA Bike Groupings'!$B$2,'CBSA Bike Groupings'!$A$2,
IF(AND(I1613&lt;='CBSA Bike Groupings'!$B$3,I1613&gt;'CBSA Bike Groupings'!$B$2),'CBSA Bike Groupings'!$A$3,
IF(AND(I1613&lt;='CBSA Bike Groupings'!$B$4,I1613&gt;'CBSA Bike Groupings'!$B$3),'CBSA Bike Groupings'!$A$4,
IF(AND(I1613&lt;='CBSA Bike Groupings'!$B$5,I1613&gt;'CBSA Bike Groupings'!$B$4),'CBSA Bike Groupings'!$A$5,
IF(I1613&gt;'CBSA Bike Groupings'!$B$5,'CBSA Bike Groupings'!$A$6,"")))))</f>
        <v>3</v>
      </c>
      <c r="L1613" s="48">
        <f>IF(J1613&lt;='CBSA Walk Groupings'!$B$2,'CBSA Walk Groupings'!$A$2,
IF(AND(J1613&lt;='CBSA Walk Groupings'!$B$3,J1613&gt;'CBSA Walk Groupings'!$B$2),'CBSA Walk Groupings'!$A$3,
IF(AND(J1613&lt;='CBSA Walk Groupings'!$B$4,J1613&gt;'CBSA Walk Groupings'!$B$3),'CBSA Walk Groupings'!$A$4,
IF(AND(J1613&lt;='CBSA Walk Groupings'!$B$5,J1613&gt;'CBSA Walk Groupings'!$B$4),'CBSA Walk Groupings'!$A$5,
IF(J1613&gt;'CBSA Walk Groupings'!$B$5,'CBSA Walk Groupings'!$A$6,"")))))</f>
        <v>4</v>
      </c>
      <c r="M1613" s="72">
        <v>0</v>
      </c>
      <c r="N1613" s="72">
        <v>0</v>
      </c>
    </row>
    <row r="1614" spans="1:14" x14ac:dyDescent="0.25">
      <c r="A1614" t="str">
        <f t="shared" si="25"/>
        <v>Sheboygan MPO_2015</v>
      </c>
      <c r="B1614" t="s">
        <v>465</v>
      </c>
      <c r="C1614" s="49" t="s">
        <v>115</v>
      </c>
      <c r="D1614">
        <v>2015</v>
      </c>
      <c r="E1614" s="45">
        <v>67258.835940282836</v>
      </c>
      <c r="F1614" s="50">
        <v>33682.847399802238</v>
      </c>
      <c r="G1614" s="46">
        <v>284.99384651503101</v>
      </c>
      <c r="H1614" s="46">
        <v>946.31777633664296</v>
      </c>
      <c r="I1614" s="47">
        <v>0.84610972205605239</v>
      </c>
      <c r="J1614" s="47">
        <v>2.8094945926162973</v>
      </c>
      <c r="K1614" s="48">
        <f>IF(I1614&lt;='CBSA Bike Groupings'!$B$2,'CBSA Bike Groupings'!$A$2,
IF(AND(I1614&lt;='CBSA Bike Groupings'!$B$3,I1614&gt;'CBSA Bike Groupings'!$B$2),'CBSA Bike Groupings'!$A$3,
IF(AND(I1614&lt;='CBSA Bike Groupings'!$B$4,I1614&gt;'CBSA Bike Groupings'!$B$3),'CBSA Bike Groupings'!$A$4,
IF(AND(I1614&lt;='CBSA Bike Groupings'!$B$5,I1614&gt;'CBSA Bike Groupings'!$B$4),'CBSA Bike Groupings'!$A$5,
IF(I1614&gt;'CBSA Bike Groupings'!$B$5,'CBSA Bike Groupings'!$A$6,"")))))</f>
        <v>5</v>
      </c>
      <c r="L1614" s="48">
        <f>IF(J1614&lt;='CBSA Walk Groupings'!$B$2,'CBSA Walk Groupings'!$A$2,
IF(AND(J1614&lt;='CBSA Walk Groupings'!$B$3,J1614&gt;'CBSA Walk Groupings'!$B$2),'CBSA Walk Groupings'!$A$3,
IF(AND(J1614&lt;='CBSA Walk Groupings'!$B$4,J1614&gt;'CBSA Walk Groupings'!$B$3),'CBSA Walk Groupings'!$A$4,
IF(AND(J1614&lt;='CBSA Walk Groupings'!$B$5,J1614&gt;'CBSA Walk Groupings'!$B$4),'CBSA Walk Groupings'!$A$5,
IF(J1614&gt;'CBSA Walk Groupings'!$B$5,'CBSA Walk Groupings'!$A$6,"")))))</f>
        <v>4</v>
      </c>
      <c r="M1614" s="72">
        <v>1</v>
      </c>
      <c r="N1614" s="72">
        <v>0</v>
      </c>
    </row>
    <row r="1615" spans="1:14" x14ac:dyDescent="0.25">
      <c r="A1615" t="str">
        <f t="shared" si="25"/>
        <v>Sheboygan MPO_2016</v>
      </c>
      <c r="B1615" t="s">
        <v>465</v>
      </c>
      <c r="C1615" s="49" t="s">
        <v>115</v>
      </c>
      <c r="D1615">
        <v>2016</v>
      </c>
      <c r="E1615" s="45">
        <v>67011.806004808343</v>
      </c>
      <c r="F1615" s="50">
        <v>33789.57215442296</v>
      </c>
      <c r="G1615" s="46">
        <v>302.05726424054802</v>
      </c>
      <c r="H1615" s="46">
        <v>933.61447009132189</v>
      </c>
      <c r="I1615" s="47">
        <v>0.89393633888024704</v>
      </c>
      <c r="J1615" s="47">
        <v>2.7630254263788139</v>
      </c>
      <c r="K1615" s="48">
        <f>IF(I1615&lt;='CBSA Bike Groupings'!$B$2,'CBSA Bike Groupings'!$A$2,
IF(AND(I1615&lt;='CBSA Bike Groupings'!$B$3,I1615&gt;'CBSA Bike Groupings'!$B$2),'CBSA Bike Groupings'!$A$3,
IF(AND(I1615&lt;='CBSA Bike Groupings'!$B$4,I1615&gt;'CBSA Bike Groupings'!$B$3),'CBSA Bike Groupings'!$A$4,
IF(AND(I1615&lt;='CBSA Bike Groupings'!$B$5,I1615&gt;'CBSA Bike Groupings'!$B$4),'CBSA Bike Groupings'!$A$5,
IF(I1615&gt;'CBSA Bike Groupings'!$B$5,'CBSA Bike Groupings'!$A$6,"")))))</f>
        <v>5</v>
      </c>
      <c r="L1615" s="48">
        <f>IF(J1615&lt;='CBSA Walk Groupings'!$B$2,'CBSA Walk Groupings'!$A$2,
IF(AND(J1615&lt;='CBSA Walk Groupings'!$B$3,J1615&gt;'CBSA Walk Groupings'!$B$2),'CBSA Walk Groupings'!$A$3,
IF(AND(J1615&lt;='CBSA Walk Groupings'!$B$4,J1615&gt;'CBSA Walk Groupings'!$B$3),'CBSA Walk Groupings'!$A$4,
IF(AND(J1615&lt;='CBSA Walk Groupings'!$B$5,J1615&gt;'CBSA Walk Groupings'!$B$4),'CBSA Walk Groupings'!$A$5,
IF(J1615&gt;'CBSA Walk Groupings'!$B$5,'CBSA Walk Groupings'!$A$6,"")))))</f>
        <v>4</v>
      </c>
      <c r="M1615" s="72">
        <v>0</v>
      </c>
      <c r="N1615" s="72">
        <v>0</v>
      </c>
    </row>
    <row r="1616" spans="1:14" x14ac:dyDescent="0.25">
      <c r="A1616" t="str">
        <f t="shared" si="25"/>
        <v>Sheboygan MPO_2017</v>
      </c>
      <c r="B1616" t="s">
        <v>465</v>
      </c>
      <c r="C1616" s="49" t="s">
        <v>115</v>
      </c>
      <c r="D1616">
        <v>2017</v>
      </c>
      <c r="E1616" s="45">
        <v>66813</v>
      </c>
      <c r="F1616" s="50">
        <v>33625</v>
      </c>
      <c r="G1616" s="46">
        <v>289</v>
      </c>
      <c r="H1616" s="46">
        <v>928</v>
      </c>
      <c r="I1616" s="47">
        <f>(G1616/$F1616)*100</f>
        <v>0.85947955390334574</v>
      </c>
      <c r="J1616" s="47">
        <f>(H1616/$F1616)*100</f>
        <v>2.7598513011152419</v>
      </c>
      <c r="K1616" s="48">
        <f>IF(I1616&lt;='CBSA Bike Groupings'!$B$2,'CBSA Bike Groupings'!$A$2,
IF(AND(I1616&lt;='CBSA Bike Groupings'!$B$3,I1616&gt;'CBSA Bike Groupings'!$B$2),'CBSA Bike Groupings'!$A$3,
IF(AND(I1616&lt;='CBSA Bike Groupings'!$B$4,I1616&gt;'CBSA Bike Groupings'!$B$3),'CBSA Bike Groupings'!$A$4,
IF(AND(I1616&lt;='CBSA Bike Groupings'!$B$5,I1616&gt;'CBSA Bike Groupings'!$B$4),'CBSA Bike Groupings'!$A$5,
IF(I1616&gt;'CBSA Bike Groupings'!$B$5,'CBSA Bike Groupings'!$A$6,"")))))</f>
        <v>5</v>
      </c>
      <c r="L1616" s="48">
        <f>IF(J1616&lt;='CBSA Walk Groupings'!$B$2,'CBSA Walk Groupings'!$A$2,
IF(AND(J1616&lt;='CBSA Walk Groupings'!$B$3,J1616&gt;'CBSA Walk Groupings'!$B$2),'CBSA Walk Groupings'!$A$3,
IF(AND(J1616&lt;='CBSA Walk Groupings'!$B$4,J1616&gt;'CBSA Walk Groupings'!$B$3),'CBSA Walk Groupings'!$A$4,
IF(AND(J1616&lt;='CBSA Walk Groupings'!$B$5,J1616&gt;'CBSA Walk Groupings'!$B$4),'CBSA Walk Groupings'!$A$5,
IF(J1616&gt;'CBSA Walk Groupings'!$B$5,'CBSA Walk Groupings'!$A$6,"")))))</f>
        <v>4</v>
      </c>
      <c r="M1616" s="72">
        <v>0</v>
      </c>
      <c r="N1616" s="72">
        <v>0</v>
      </c>
    </row>
    <row r="1617" spans="1:14" x14ac:dyDescent="0.25">
      <c r="A1617" t="str">
        <f t="shared" si="25"/>
        <v>Shenango Valley Area Transportation Study_2013</v>
      </c>
      <c r="B1617" t="s">
        <v>466</v>
      </c>
      <c r="C1617" s="49" t="s">
        <v>95</v>
      </c>
      <c r="D1617">
        <v>2013</v>
      </c>
      <c r="E1617" s="45">
        <v>115993.30748862016</v>
      </c>
      <c r="F1617" s="50">
        <v>48118.259013119954</v>
      </c>
      <c r="G1617" s="46">
        <v>119.98913550363537</v>
      </c>
      <c r="H1617" s="46">
        <v>1547.1212044380236</v>
      </c>
      <c r="I1617" s="47">
        <v>0.24936300266166955</v>
      </c>
      <c r="J1617" s="47">
        <v>3.2152476755573902</v>
      </c>
      <c r="K1617" s="48">
        <f>IF(I1617&lt;='CBSA Bike Groupings'!$B$2,'CBSA Bike Groupings'!$A$2,
IF(AND(I1617&lt;='CBSA Bike Groupings'!$B$3,I1617&gt;'CBSA Bike Groupings'!$B$2),'CBSA Bike Groupings'!$A$3,
IF(AND(I1617&lt;='CBSA Bike Groupings'!$B$4,I1617&gt;'CBSA Bike Groupings'!$B$3),'CBSA Bike Groupings'!$A$4,
IF(AND(I1617&lt;='CBSA Bike Groupings'!$B$5,I1617&gt;'CBSA Bike Groupings'!$B$4),'CBSA Bike Groupings'!$A$5,
IF(I1617&gt;'CBSA Bike Groupings'!$B$5,'CBSA Bike Groupings'!$A$6,"")))))</f>
        <v>2</v>
      </c>
      <c r="L1617" s="48">
        <f>IF(J1617&lt;='CBSA Walk Groupings'!$B$2,'CBSA Walk Groupings'!$A$2,
IF(AND(J1617&lt;='CBSA Walk Groupings'!$B$3,J1617&gt;'CBSA Walk Groupings'!$B$2),'CBSA Walk Groupings'!$A$3,
IF(AND(J1617&lt;='CBSA Walk Groupings'!$B$4,J1617&gt;'CBSA Walk Groupings'!$B$3),'CBSA Walk Groupings'!$A$4,
IF(AND(J1617&lt;='CBSA Walk Groupings'!$B$5,J1617&gt;'CBSA Walk Groupings'!$B$4),'CBSA Walk Groupings'!$A$5,
IF(J1617&gt;'CBSA Walk Groupings'!$B$5,'CBSA Walk Groupings'!$A$6,"")))))</f>
        <v>5</v>
      </c>
      <c r="M1617" s="72">
        <v>0</v>
      </c>
      <c r="N1617" s="72">
        <v>2</v>
      </c>
    </row>
    <row r="1618" spans="1:14" x14ac:dyDescent="0.25">
      <c r="A1618" t="str">
        <f t="shared" si="25"/>
        <v>Shenango Valley Area Transportation Study_2014</v>
      </c>
      <c r="B1618" t="s">
        <v>466</v>
      </c>
      <c r="C1618" s="49" t="s">
        <v>95</v>
      </c>
      <c r="D1618">
        <v>2014</v>
      </c>
      <c r="E1618" s="45">
        <v>115667.83837816527</v>
      </c>
      <c r="F1618" s="50">
        <v>48688.339066584682</v>
      </c>
      <c r="G1618" s="46">
        <v>116.79907508105858</v>
      </c>
      <c r="H1618" s="46">
        <v>1635.6118863290326</v>
      </c>
      <c r="I1618" s="47">
        <v>0.23989127031285198</v>
      </c>
      <c r="J1618" s="47">
        <v>3.3593503448376416</v>
      </c>
      <c r="K1618" s="48">
        <f>IF(I1618&lt;='CBSA Bike Groupings'!$B$2,'CBSA Bike Groupings'!$A$2,
IF(AND(I1618&lt;='CBSA Bike Groupings'!$B$3,I1618&gt;'CBSA Bike Groupings'!$B$2),'CBSA Bike Groupings'!$A$3,
IF(AND(I1618&lt;='CBSA Bike Groupings'!$B$4,I1618&gt;'CBSA Bike Groupings'!$B$3),'CBSA Bike Groupings'!$A$4,
IF(AND(I1618&lt;='CBSA Bike Groupings'!$B$5,I1618&gt;'CBSA Bike Groupings'!$B$4),'CBSA Bike Groupings'!$A$5,
IF(I1618&gt;'CBSA Bike Groupings'!$B$5,'CBSA Bike Groupings'!$A$6,"")))))</f>
        <v>2</v>
      </c>
      <c r="L1618" s="48">
        <f>IF(J1618&lt;='CBSA Walk Groupings'!$B$2,'CBSA Walk Groupings'!$A$2,
IF(AND(J1618&lt;='CBSA Walk Groupings'!$B$3,J1618&gt;'CBSA Walk Groupings'!$B$2),'CBSA Walk Groupings'!$A$3,
IF(AND(J1618&lt;='CBSA Walk Groupings'!$B$4,J1618&gt;'CBSA Walk Groupings'!$B$3),'CBSA Walk Groupings'!$A$4,
IF(AND(J1618&lt;='CBSA Walk Groupings'!$B$5,J1618&gt;'CBSA Walk Groupings'!$B$4),'CBSA Walk Groupings'!$A$5,
IF(J1618&gt;'CBSA Walk Groupings'!$B$5,'CBSA Walk Groupings'!$A$6,"")))))</f>
        <v>5</v>
      </c>
      <c r="M1618" s="72">
        <v>0</v>
      </c>
      <c r="N1618" s="72">
        <v>2</v>
      </c>
    </row>
    <row r="1619" spans="1:14" x14ac:dyDescent="0.25">
      <c r="A1619" t="str">
        <f t="shared" si="25"/>
        <v>Shenango Valley Area Transportation Study_2015</v>
      </c>
      <c r="B1619" t="s">
        <v>466</v>
      </c>
      <c r="C1619" s="49" t="s">
        <v>95</v>
      </c>
      <c r="D1619">
        <v>2015</v>
      </c>
      <c r="E1619" s="45">
        <v>115253.32941416497</v>
      </c>
      <c r="F1619" s="50">
        <v>48915.623557856823</v>
      </c>
      <c r="G1619" s="46">
        <v>99.795574929073069</v>
      </c>
      <c r="H1619" s="46">
        <v>1735.397798970808</v>
      </c>
      <c r="I1619" s="47">
        <v>0.20401574726127336</v>
      </c>
      <c r="J1619" s="47">
        <v>3.5477372519195223</v>
      </c>
      <c r="K1619" s="48">
        <f>IF(I1619&lt;='CBSA Bike Groupings'!$B$2,'CBSA Bike Groupings'!$A$2,
IF(AND(I1619&lt;='CBSA Bike Groupings'!$B$3,I1619&gt;'CBSA Bike Groupings'!$B$2),'CBSA Bike Groupings'!$A$3,
IF(AND(I1619&lt;='CBSA Bike Groupings'!$B$4,I1619&gt;'CBSA Bike Groupings'!$B$3),'CBSA Bike Groupings'!$A$4,
IF(AND(I1619&lt;='CBSA Bike Groupings'!$B$5,I1619&gt;'CBSA Bike Groupings'!$B$4),'CBSA Bike Groupings'!$A$5,
IF(I1619&gt;'CBSA Bike Groupings'!$B$5,'CBSA Bike Groupings'!$A$6,"")))))</f>
        <v>1</v>
      </c>
      <c r="L1619" s="48">
        <f>IF(J1619&lt;='CBSA Walk Groupings'!$B$2,'CBSA Walk Groupings'!$A$2,
IF(AND(J1619&lt;='CBSA Walk Groupings'!$B$3,J1619&gt;'CBSA Walk Groupings'!$B$2),'CBSA Walk Groupings'!$A$3,
IF(AND(J1619&lt;='CBSA Walk Groupings'!$B$4,J1619&gt;'CBSA Walk Groupings'!$B$3),'CBSA Walk Groupings'!$A$4,
IF(AND(J1619&lt;='CBSA Walk Groupings'!$B$5,J1619&gt;'CBSA Walk Groupings'!$B$4),'CBSA Walk Groupings'!$A$5,
IF(J1619&gt;'CBSA Walk Groupings'!$B$5,'CBSA Walk Groupings'!$A$6,"")))))</f>
        <v>5</v>
      </c>
      <c r="M1619" s="72">
        <v>0</v>
      </c>
      <c r="N1619" s="72">
        <v>0</v>
      </c>
    </row>
    <row r="1620" spans="1:14" x14ac:dyDescent="0.25">
      <c r="A1620" t="str">
        <f t="shared" si="25"/>
        <v>Shenango Valley Area Transportation Study_2016</v>
      </c>
      <c r="B1620" t="s">
        <v>466</v>
      </c>
      <c r="C1620" s="49" t="s">
        <v>95</v>
      </c>
      <c r="D1620">
        <v>2016</v>
      </c>
      <c r="E1620" s="45">
        <v>114526.38212601481</v>
      </c>
      <c r="F1620" s="50">
        <v>48870.981961215999</v>
      </c>
      <c r="G1620" s="46">
        <v>107.84502631973359</v>
      </c>
      <c r="H1620" s="46">
        <v>1754.3457376630979</v>
      </c>
      <c r="I1620" s="47">
        <v>0.22067292694327154</v>
      </c>
      <c r="J1620" s="47">
        <v>3.5897493098365532</v>
      </c>
      <c r="K1620" s="48">
        <f>IF(I1620&lt;='CBSA Bike Groupings'!$B$2,'CBSA Bike Groupings'!$A$2,
IF(AND(I1620&lt;='CBSA Bike Groupings'!$B$3,I1620&gt;'CBSA Bike Groupings'!$B$2),'CBSA Bike Groupings'!$A$3,
IF(AND(I1620&lt;='CBSA Bike Groupings'!$B$4,I1620&gt;'CBSA Bike Groupings'!$B$3),'CBSA Bike Groupings'!$A$4,
IF(AND(I1620&lt;='CBSA Bike Groupings'!$B$5,I1620&gt;'CBSA Bike Groupings'!$B$4),'CBSA Bike Groupings'!$A$5,
IF(I1620&gt;'CBSA Bike Groupings'!$B$5,'CBSA Bike Groupings'!$A$6,"")))))</f>
        <v>1</v>
      </c>
      <c r="L1620" s="48">
        <f>IF(J1620&lt;='CBSA Walk Groupings'!$B$2,'CBSA Walk Groupings'!$A$2,
IF(AND(J1620&lt;='CBSA Walk Groupings'!$B$3,J1620&gt;'CBSA Walk Groupings'!$B$2),'CBSA Walk Groupings'!$A$3,
IF(AND(J1620&lt;='CBSA Walk Groupings'!$B$4,J1620&gt;'CBSA Walk Groupings'!$B$3),'CBSA Walk Groupings'!$A$4,
IF(AND(J1620&lt;='CBSA Walk Groupings'!$B$5,J1620&gt;'CBSA Walk Groupings'!$B$4),'CBSA Walk Groupings'!$A$5,
IF(J1620&gt;'CBSA Walk Groupings'!$B$5,'CBSA Walk Groupings'!$A$6,"")))))</f>
        <v>5</v>
      </c>
      <c r="M1620" s="72">
        <v>0</v>
      </c>
      <c r="N1620" s="72">
        <v>1</v>
      </c>
    </row>
    <row r="1621" spans="1:14" x14ac:dyDescent="0.25">
      <c r="A1621" t="str">
        <f t="shared" si="25"/>
        <v>Shenango Valley Area Transportation Study_2017</v>
      </c>
      <c r="B1621" t="s">
        <v>466</v>
      </c>
      <c r="C1621" s="49" t="s">
        <v>95</v>
      </c>
      <c r="D1621">
        <v>2017</v>
      </c>
      <c r="E1621" s="45">
        <v>113557</v>
      </c>
      <c r="F1621" s="50">
        <v>48902</v>
      </c>
      <c r="G1621" s="46">
        <v>92</v>
      </c>
      <c r="H1621" s="46">
        <v>1612</v>
      </c>
      <c r="I1621" s="47">
        <f>(G1621/$F1621)*100</f>
        <v>0.18813136477035702</v>
      </c>
      <c r="J1621" s="47">
        <f>(H1621/$F1621)*100</f>
        <v>3.2963886957588646</v>
      </c>
      <c r="K1621" s="48">
        <f>IF(I1621&lt;='CBSA Bike Groupings'!$B$2,'CBSA Bike Groupings'!$A$2,
IF(AND(I1621&lt;='CBSA Bike Groupings'!$B$3,I1621&gt;'CBSA Bike Groupings'!$B$2),'CBSA Bike Groupings'!$A$3,
IF(AND(I1621&lt;='CBSA Bike Groupings'!$B$4,I1621&gt;'CBSA Bike Groupings'!$B$3),'CBSA Bike Groupings'!$A$4,
IF(AND(I1621&lt;='CBSA Bike Groupings'!$B$5,I1621&gt;'CBSA Bike Groupings'!$B$4),'CBSA Bike Groupings'!$A$5,
IF(I1621&gt;'CBSA Bike Groupings'!$B$5,'CBSA Bike Groupings'!$A$6,"")))))</f>
        <v>1</v>
      </c>
      <c r="L1621" s="48">
        <f>IF(J1621&lt;='CBSA Walk Groupings'!$B$2,'CBSA Walk Groupings'!$A$2,
IF(AND(J1621&lt;='CBSA Walk Groupings'!$B$3,J1621&gt;'CBSA Walk Groupings'!$B$2),'CBSA Walk Groupings'!$A$3,
IF(AND(J1621&lt;='CBSA Walk Groupings'!$B$4,J1621&gt;'CBSA Walk Groupings'!$B$3),'CBSA Walk Groupings'!$A$4,
IF(AND(J1621&lt;='CBSA Walk Groupings'!$B$5,J1621&gt;'CBSA Walk Groupings'!$B$4),'CBSA Walk Groupings'!$A$5,
IF(J1621&gt;'CBSA Walk Groupings'!$B$5,'CBSA Walk Groupings'!$A$6,"")))))</f>
        <v>5</v>
      </c>
      <c r="M1621" s="72">
        <v>0</v>
      </c>
      <c r="N1621" s="72">
        <v>0</v>
      </c>
    </row>
    <row r="1622" spans="1:14" x14ac:dyDescent="0.25">
      <c r="A1622" t="str">
        <f t="shared" si="25"/>
        <v>Sherman-Denison MPO_2013</v>
      </c>
      <c r="B1622" t="s">
        <v>467</v>
      </c>
      <c r="C1622" s="49" t="s">
        <v>93</v>
      </c>
      <c r="D1622">
        <v>2013</v>
      </c>
      <c r="E1622" s="45">
        <v>97437.516162834931</v>
      </c>
      <c r="F1622" s="50">
        <v>41301.883319814748</v>
      </c>
      <c r="G1622" s="46">
        <v>50.236112503733999</v>
      </c>
      <c r="H1622" s="46">
        <v>856.975279684062</v>
      </c>
      <c r="I1622" s="47">
        <v>0.12163152976521294</v>
      </c>
      <c r="J1622" s="47">
        <v>2.074906059484519</v>
      </c>
      <c r="K1622" s="48">
        <f>IF(I1622&lt;='CBSA Bike Groupings'!$B$2,'CBSA Bike Groupings'!$A$2,
IF(AND(I1622&lt;='CBSA Bike Groupings'!$B$3,I1622&gt;'CBSA Bike Groupings'!$B$2),'CBSA Bike Groupings'!$A$3,
IF(AND(I1622&lt;='CBSA Bike Groupings'!$B$4,I1622&gt;'CBSA Bike Groupings'!$B$3),'CBSA Bike Groupings'!$A$4,
IF(AND(I1622&lt;='CBSA Bike Groupings'!$B$5,I1622&gt;'CBSA Bike Groupings'!$B$4),'CBSA Bike Groupings'!$A$5,
IF(I1622&gt;'CBSA Bike Groupings'!$B$5,'CBSA Bike Groupings'!$A$6,"")))))</f>
        <v>1</v>
      </c>
      <c r="L1622" s="48">
        <f>IF(J1622&lt;='CBSA Walk Groupings'!$B$2,'CBSA Walk Groupings'!$A$2,
IF(AND(J1622&lt;='CBSA Walk Groupings'!$B$3,J1622&gt;'CBSA Walk Groupings'!$B$2),'CBSA Walk Groupings'!$A$3,
IF(AND(J1622&lt;='CBSA Walk Groupings'!$B$4,J1622&gt;'CBSA Walk Groupings'!$B$3),'CBSA Walk Groupings'!$A$4,
IF(AND(J1622&lt;='CBSA Walk Groupings'!$B$5,J1622&gt;'CBSA Walk Groupings'!$B$4),'CBSA Walk Groupings'!$A$5,
IF(J1622&gt;'CBSA Walk Groupings'!$B$5,'CBSA Walk Groupings'!$A$6,"")))))</f>
        <v>3</v>
      </c>
      <c r="M1622" s="72">
        <v>0</v>
      </c>
      <c r="N1622" s="72">
        <v>4</v>
      </c>
    </row>
    <row r="1623" spans="1:14" x14ac:dyDescent="0.25">
      <c r="A1623" t="str">
        <f t="shared" si="25"/>
        <v>Sherman-Denison MPO_2014</v>
      </c>
      <c r="B1623" t="s">
        <v>467</v>
      </c>
      <c r="C1623" s="49" t="s">
        <v>93</v>
      </c>
      <c r="D1623">
        <v>2014</v>
      </c>
      <c r="E1623" s="45">
        <v>97697.881318884538</v>
      </c>
      <c r="F1623" s="50">
        <v>41441.227689038504</v>
      </c>
      <c r="G1623" s="46">
        <v>52.546701032289548</v>
      </c>
      <c r="H1623" s="46">
        <v>758.20243156424931</v>
      </c>
      <c r="I1623" s="47">
        <v>0.1267981282470271</v>
      </c>
      <c r="J1623" s="47">
        <v>1.8295848695737342</v>
      </c>
      <c r="K1623" s="48">
        <f>IF(I1623&lt;='CBSA Bike Groupings'!$B$2,'CBSA Bike Groupings'!$A$2,
IF(AND(I1623&lt;='CBSA Bike Groupings'!$B$3,I1623&gt;'CBSA Bike Groupings'!$B$2),'CBSA Bike Groupings'!$A$3,
IF(AND(I1623&lt;='CBSA Bike Groupings'!$B$4,I1623&gt;'CBSA Bike Groupings'!$B$3),'CBSA Bike Groupings'!$A$4,
IF(AND(I1623&lt;='CBSA Bike Groupings'!$B$5,I1623&gt;'CBSA Bike Groupings'!$B$4),'CBSA Bike Groupings'!$A$5,
IF(I1623&gt;'CBSA Bike Groupings'!$B$5,'CBSA Bike Groupings'!$A$6,"")))))</f>
        <v>1</v>
      </c>
      <c r="L1623" s="48">
        <f>IF(J1623&lt;='CBSA Walk Groupings'!$B$2,'CBSA Walk Groupings'!$A$2,
IF(AND(J1623&lt;='CBSA Walk Groupings'!$B$3,J1623&gt;'CBSA Walk Groupings'!$B$2),'CBSA Walk Groupings'!$A$3,
IF(AND(J1623&lt;='CBSA Walk Groupings'!$B$4,J1623&gt;'CBSA Walk Groupings'!$B$3),'CBSA Walk Groupings'!$A$4,
IF(AND(J1623&lt;='CBSA Walk Groupings'!$B$5,J1623&gt;'CBSA Walk Groupings'!$B$4),'CBSA Walk Groupings'!$A$5,
IF(J1623&gt;'CBSA Walk Groupings'!$B$5,'CBSA Walk Groupings'!$A$6,"")))))</f>
        <v>2</v>
      </c>
      <c r="M1623" s="72">
        <v>0</v>
      </c>
      <c r="N1623" s="72">
        <v>2</v>
      </c>
    </row>
    <row r="1624" spans="1:14" x14ac:dyDescent="0.25">
      <c r="A1624" t="str">
        <f t="shared" si="25"/>
        <v>Sherman-Denison MPO_2015</v>
      </c>
      <c r="B1624" t="s">
        <v>467</v>
      </c>
      <c r="C1624" s="49" t="s">
        <v>93</v>
      </c>
      <c r="D1624">
        <v>2015</v>
      </c>
      <c r="E1624" s="45">
        <v>98143.549141339332</v>
      </c>
      <c r="F1624" s="50">
        <v>42562.041487098104</v>
      </c>
      <c r="G1624" s="46">
        <v>30.310626093518835</v>
      </c>
      <c r="H1624" s="46">
        <v>913.90405825734683</v>
      </c>
      <c r="I1624" s="47">
        <v>7.1215160350583603E-2</v>
      </c>
      <c r="J1624" s="47">
        <v>2.1472279672824905</v>
      </c>
      <c r="K1624" s="48">
        <f>IF(I1624&lt;='CBSA Bike Groupings'!$B$2,'CBSA Bike Groupings'!$A$2,
IF(AND(I1624&lt;='CBSA Bike Groupings'!$B$3,I1624&gt;'CBSA Bike Groupings'!$B$2),'CBSA Bike Groupings'!$A$3,
IF(AND(I1624&lt;='CBSA Bike Groupings'!$B$4,I1624&gt;'CBSA Bike Groupings'!$B$3),'CBSA Bike Groupings'!$A$4,
IF(AND(I1624&lt;='CBSA Bike Groupings'!$B$5,I1624&gt;'CBSA Bike Groupings'!$B$4),'CBSA Bike Groupings'!$A$5,
IF(I1624&gt;'CBSA Bike Groupings'!$B$5,'CBSA Bike Groupings'!$A$6,"")))))</f>
        <v>1</v>
      </c>
      <c r="L1624" s="48">
        <f>IF(J1624&lt;='CBSA Walk Groupings'!$B$2,'CBSA Walk Groupings'!$A$2,
IF(AND(J1624&lt;='CBSA Walk Groupings'!$B$3,J1624&gt;'CBSA Walk Groupings'!$B$2),'CBSA Walk Groupings'!$A$3,
IF(AND(J1624&lt;='CBSA Walk Groupings'!$B$4,J1624&gt;'CBSA Walk Groupings'!$B$3),'CBSA Walk Groupings'!$A$4,
IF(AND(J1624&lt;='CBSA Walk Groupings'!$B$5,J1624&gt;'CBSA Walk Groupings'!$B$4),'CBSA Walk Groupings'!$A$5,
IF(J1624&gt;'CBSA Walk Groupings'!$B$5,'CBSA Walk Groupings'!$A$6,"")))))</f>
        <v>3</v>
      </c>
      <c r="M1624" s="72">
        <v>0</v>
      </c>
      <c r="N1624" s="72">
        <v>4</v>
      </c>
    </row>
    <row r="1625" spans="1:14" x14ac:dyDescent="0.25">
      <c r="A1625" t="str">
        <f t="shared" si="25"/>
        <v>Sherman-Denison MPO_2016</v>
      </c>
      <c r="B1625" t="s">
        <v>467</v>
      </c>
      <c r="C1625" s="49" t="s">
        <v>93</v>
      </c>
      <c r="D1625">
        <v>2016</v>
      </c>
      <c r="E1625" s="45">
        <v>99031.117513854479</v>
      </c>
      <c r="F1625" s="50">
        <v>43087.722072651006</v>
      </c>
      <c r="G1625" s="46">
        <v>59.764583841592021</v>
      </c>
      <c r="H1625" s="46">
        <v>866.31601778174047</v>
      </c>
      <c r="I1625" s="47">
        <v>0.13870444053835534</v>
      </c>
      <c r="J1625" s="47">
        <v>2.0105867196252079</v>
      </c>
      <c r="K1625" s="48">
        <f>IF(I1625&lt;='CBSA Bike Groupings'!$B$2,'CBSA Bike Groupings'!$A$2,
IF(AND(I1625&lt;='CBSA Bike Groupings'!$B$3,I1625&gt;'CBSA Bike Groupings'!$B$2),'CBSA Bike Groupings'!$A$3,
IF(AND(I1625&lt;='CBSA Bike Groupings'!$B$4,I1625&gt;'CBSA Bike Groupings'!$B$3),'CBSA Bike Groupings'!$A$4,
IF(AND(I1625&lt;='CBSA Bike Groupings'!$B$5,I1625&gt;'CBSA Bike Groupings'!$B$4),'CBSA Bike Groupings'!$A$5,
IF(I1625&gt;'CBSA Bike Groupings'!$B$5,'CBSA Bike Groupings'!$A$6,"")))))</f>
        <v>1</v>
      </c>
      <c r="L1625" s="48">
        <f>IF(J1625&lt;='CBSA Walk Groupings'!$B$2,'CBSA Walk Groupings'!$A$2,
IF(AND(J1625&lt;='CBSA Walk Groupings'!$B$3,J1625&gt;'CBSA Walk Groupings'!$B$2),'CBSA Walk Groupings'!$A$3,
IF(AND(J1625&lt;='CBSA Walk Groupings'!$B$4,J1625&gt;'CBSA Walk Groupings'!$B$3),'CBSA Walk Groupings'!$A$4,
IF(AND(J1625&lt;='CBSA Walk Groupings'!$B$5,J1625&gt;'CBSA Walk Groupings'!$B$4),'CBSA Walk Groupings'!$A$5,
IF(J1625&gt;'CBSA Walk Groupings'!$B$5,'CBSA Walk Groupings'!$A$6,"")))))</f>
        <v>3</v>
      </c>
      <c r="M1625" s="72">
        <v>0</v>
      </c>
      <c r="N1625" s="72">
        <v>3</v>
      </c>
    </row>
    <row r="1626" spans="1:14" x14ac:dyDescent="0.25">
      <c r="A1626" t="str">
        <f t="shared" si="25"/>
        <v>Sherman-Denison MPO_2017</v>
      </c>
      <c r="B1626" t="s">
        <v>467</v>
      </c>
      <c r="C1626" s="49" t="s">
        <v>93</v>
      </c>
      <c r="D1626">
        <v>2017</v>
      </c>
      <c r="E1626" s="45">
        <v>99918</v>
      </c>
      <c r="F1626" s="50">
        <v>43958</v>
      </c>
      <c r="G1626" s="46">
        <v>58</v>
      </c>
      <c r="H1626" s="46">
        <v>816</v>
      </c>
      <c r="I1626" s="47">
        <f>(G1626/$F1626)*100</f>
        <v>0.13194412848628237</v>
      </c>
      <c r="J1626" s="47">
        <f>(H1626/$F1626)*100</f>
        <v>1.8563173938759725</v>
      </c>
      <c r="K1626" s="48">
        <f>IF(I1626&lt;='CBSA Bike Groupings'!$B$2,'CBSA Bike Groupings'!$A$2,
IF(AND(I1626&lt;='CBSA Bike Groupings'!$B$3,I1626&gt;'CBSA Bike Groupings'!$B$2),'CBSA Bike Groupings'!$A$3,
IF(AND(I1626&lt;='CBSA Bike Groupings'!$B$4,I1626&gt;'CBSA Bike Groupings'!$B$3),'CBSA Bike Groupings'!$A$4,
IF(AND(I1626&lt;='CBSA Bike Groupings'!$B$5,I1626&gt;'CBSA Bike Groupings'!$B$4),'CBSA Bike Groupings'!$A$5,
IF(I1626&gt;'CBSA Bike Groupings'!$B$5,'CBSA Bike Groupings'!$A$6,"")))))</f>
        <v>1</v>
      </c>
      <c r="L1626" s="48">
        <f>IF(J1626&lt;='CBSA Walk Groupings'!$B$2,'CBSA Walk Groupings'!$A$2,
IF(AND(J1626&lt;='CBSA Walk Groupings'!$B$3,J1626&gt;'CBSA Walk Groupings'!$B$2),'CBSA Walk Groupings'!$A$3,
IF(AND(J1626&lt;='CBSA Walk Groupings'!$B$4,J1626&gt;'CBSA Walk Groupings'!$B$3),'CBSA Walk Groupings'!$A$4,
IF(AND(J1626&lt;='CBSA Walk Groupings'!$B$5,J1626&gt;'CBSA Walk Groupings'!$B$4),'CBSA Walk Groupings'!$A$5,
IF(J1626&gt;'CBSA Walk Groupings'!$B$5,'CBSA Walk Groupings'!$A$6,"")))))</f>
        <v>3</v>
      </c>
      <c r="M1626" s="72">
        <v>0</v>
      </c>
      <c r="N1626" s="72">
        <v>2</v>
      </c>
    </row>
    <row r="1627" spans="1:14" x14ac:dyDescent="0.25">
      <c r="A1627" t="str">
        <f t="shared" si="25"/>
        <v>Shoals Area MPO_2013</v>
      </c>
      <c r="B1627" t="s">
        <v>468</v>
      </c>
      <c r="C1627" s="49" t="s">
        <v>125</v>
      </c>
      <c r="D1627">
        <v>2013</v>
      </c>
      <c r="E1627" s="45">
        <v>97420.949642064676</v>
      </c>
      <c r="F1627" s="50">
        <v>40305.412764692737</v>
      </c>
      <c r="G1627" s="46">
        <v>86</v>
      </c>
      <c r="H1627" s="46">
        <v>492.68212570410651</v>
      </c>
      <c r="I1627" s="47">
        <v>0.21337084550424307</v>
      </c>
      <c r="J1627" s="47">
        <v>1.2223721130966625</v>
      </c>
      <c r="K1627" s="48">
        <f>IF(I1627&lt;='CBSA Bike Groupings'!$B$2,'CBSA Bike Groupings'!$A$2,
IF(AND(I1627&lt;='CBSA Bike Groupings'!$B$3,I1627&gt;'CBSA Bike Groupings'!$B$2),'CBSA Bike Groupings'!$A$3,
IF(AND(I1627&lt;='CBSA Bike Groupings'!$B$4,I1627&gt;'CBSA Bike Groupings'!$B$3),'CBSA Bike Groupings'!$A$4,
IF(AND(I1627&lt;='CBSA Bike Groupings'!$B$5,I1627&gt;'CBSA Bike Groupings'!$B$4),'CBSA Bike Groupings'!$A$5,
IF(I1627&gt;'CBSA Bike Groupings'!$B$5,'CBSA Bike Groupings'!$A$6,"")))))</f>
        <v>1</v>
      </c>
      <c r="L1627" s="48">
        <f>IF(J1627&lt;='CBSA Walk Groupings'!$B$2,'CBSA Walk Groupings'!$A$2,
IF(AND(J1627&lt;='CBSA Walk Groupings'!$B$3,J1627&gt;'CBSA Walk Groupings'!$B$2),'CBSA Walk Groupings'!$A$3,
IF(AND(J1627&lt;='CBSA Walk Groupings'!$B$4,J1627&gt;'CBSA Walk Groupings'!$B$3),'CBSA Walk Groupings'!$A$4,
IF(AND(J1627&lt;='CBSA Walk Groupings'!$B$5,J1627&gt;'CBSA Walk Groupings'!$B$4),'CBSA Walk Groupings'!$A$5,
IF(J1627&gt;'CBSA Walk Groupings'!$B$5,'CBSA Walk Groupings'!$A$6,"")))))</f>
        <v>1</v>
      </c>
      <c r="M1627" s="72">
        <v>0</v>
      </c>
      <c r="N1627" s="72">
        <v>1</v>
      </c>
    </row>
    <row r="1628" spans="1:14" x14ac:dyDescent="0.25">
      <c r="A1628" t="str">
        <f t="shared" si="25"/>
        <v>Shoals Area MPO_2014</v>
      </c>
      <c r="B1628" t="s">
        <v>468</v>
      </c>
      <c r="C1628" s="49" t="s">
        <v>125</v>
      </c>
      <c r="D1628">
        <v>2014</v>
      </c>
      <c r="E1628" s="45">
        <v>97513.519917243582</v>
      </c>
      <c r="F1628" s="50">
        <v>40327.118922835973</v>
      </c>
      <c r="G1628" s="46">
        <v>82.999999999837996</v>
      </c>
      <c r="H1628" s="46">
        <v>574.51378824853623</v>
      </c>
      <c r="I1628" s="47">
        <v>0.20581683546165189</v>
      </c>
      <c r="J1628" s="47">
        <v>1.4246338533328926</v>
      </c>
      <c r="K1628" s="48">
        <f>IF(I1628&lt;='CBSA Bike Groupings'!$B$2,'CBSA Bike Groupings'!$A$2,
IF(AND(I1628&lt;='CBSA Bike Groupings'!$B$3,I1628&gt;'CBSA Bike Groupings'!$B$2),'CBSA Bike Groupings'!$A$3,
IF(AND(I1628&lt;='CBSA Bike Groupings'!$B$4,I1628&gt;'CBSA Bike Groupings'!$B$3),'CBSA Bike Groupings'!$A$4,
IF(AND(I1628&lt;='CBSA Bike Groupings'!$B$5,I1628&gt;'CBSA Bike Groupings'!$B$4),'CBSA Bike Groupings'!$A$5,
IF(I1628&gt;'CBSA Bike Groupings'!$B$5,'CBSA Bike Groupings'!$A$6,"")))))</f>
        <v>1</v>
      </c>
      <c r="L1628" s="48">
        <f>IF(J1628&lt;='CBSA Walk Groupings'!$B$2,'CBSA Walk Groupings'!$A$2,
IF(AND(J1628&lt;='CBSA Walk Groupings'!$B$3,J1628&gt;'CBSA Walk Groupings'!$B$2),'CBSA Walk Groupings'!$A$3,
IF(AND(J1628&lt;='CBSA Walk Groupings'!$B$4,J1628&gt;'CBSA Walk Groupings'!$B$3),'CBSA Walk Groupings'!$A$4,
IF(AND(J1628&lt;='CBSA Walk Groupings'!$B$5,J1628&gt;'CBSA Walk Groupings'!$B$4),'CBSA Walk Groupings'!$A$5,
IF(J1628&gt;'CBSA Walk Groupings'!$B$5,'CBSA Walk Groupings'!$A$6,"")))))</f>
        <v>2</v>
      </c>
      <c r="M1628" s="72">
        <v>1</v>
      </c>
      <c r="N1628" s="72">
        <v>0</v>
      </c>
    </row>
    <row r="1629" spans="1:14" x14ac:dyDescent="0.25">
      <c r="A1629" t="str">
        <f t="shared" si="25"/>
        <v>Shoals Area MPO_2015</v>
      </c>
      <c r="B1629" t="s">
        <v>468</v>
      </c>
      <c r="C1629" s="49" t="s">
        <v>125</v>
      </c>
      <c r="D1629">
        <v>2015</v>
      </c>
      <c r="E1629" s="45">
        <v>97593.345784804624</v>
      </c>
      <c r="F1629" s="50">
        <v>40306.971108702026</v>
      </c>
      <c r="G1629" s="46">
        <v>103.999999999834</v>
      </c>
      <c r="H1629" s="46">
        <v>667.14793797766288</v>
      </c>
      <c r="I1629" s="47">
        <v>0.25801988375499901</v>
      </c>
      <c r="J1629" s="47">
        <v>1.655167628890948</v>
      </c>
      <c r="K1629" s="48">
        <f>IF(I1629&lt;='CBSA Bike Groupings'!$B$2,'CBSA Bike Groupings'!$A$2,
IF(AND(I1629&lt;='CBSA Bike Groupings'!$B$3,I1629&gt;'CBSA Bike Groupings'!$B$2),'CBSA Bike Groupings'!$A$3,
IF(AND(I1629&lt;='CBSA Bike Groupings'!$B$4,I1629&gt;'CBSA Bike Groupings'!$B$3),'CBSA Bike Groupings'!$A$4,
IF(AND(I1629&lt;='CBSA Bike Groupings'!$B$5,I1629&gt;'CBSA Bike Groupings'!$B$4),'CBSA Bike Groupings'!$A$5,
IF(I1629&gt;'CBSA Bike Groupings'!$B$5,'CBSA Bike Groupings'!$A$6,"")))))</f>
        <v>2</v>
      </c>
      <c r="L1629" s="48">
        <f>IF(J1629&lt;='CBSA Walk Groupings'!$B$2,'CBSA Walk Groupings'!$A$2,
IF(AND(J1629&lt;='CBSA Walk Groupings'!$B$3,J1629&gt;'CBSA Walk Groupings'!$B$2),'CBSA Walk Groupings'!$A$3,
IF(AND(J1629&lt;='CBSA Walk Groupings'!$B$4,J1629&gt;'CBSA Walk Groupings'!$B$3),'CBSA Walk Groupings'!$A$4,
IF(AND(J1629&lt;='CBSA Walk Groupings'!$B$5,J1629&gt;'CBSA Walk Groupings'!$B$4),'CBSA Walk Groupings'!$A$5,
IF(J1629&gt;'CBSA Walk Groupings'!$B$5,'CBSA Walk Groupings'!$A$6,"")))))</f>
        <v>2</v>
      </c>
      <c r="M1629" s="72">
        <v>0</v>
      </c>
      <c r="N1629" s="72">
        <v>2</v>
      </c>
    </row>
    <row r="1630" spans="1:14" x14ac:dyDescent="0.25">
      <c r="A1630" t="str">
        <f t="shared" si="25"/>
        <v>Shoals Area MPO_2016</v>
      </c>
      <c r="B1630" t="s">
        <v>468</v>
      </c>
      <c r="C1630" s="49" t="s">
        <v>125</v>
      </c>
      <c r="D1630">
        <v>2016</v>
      </c>
      <c r="E1630" s="45">
        <v>97292.087458966824</v>
      </c>
      <c r="F1630" s="50">
        <v>40565.963841329933</v>
      </c>
      <c r="G1630" s="46">
        <v>111.999999999829</v>
      </c>
      <c r="H1630" s="46">
        <v>687.54301178075889</v>
      </c>
      <c r="I1630" s="47">
        <v>0.27609352618344479</v>
      </c>
      <c r="J1630" s="47">
        <v>1.6948765582645113</v>
      </c>
      <c r="K1630" s="48">
        <f>IF(I1630&lt;='CBSA Bike Groupings'!$B$2,'CBSA Bike Groupings'!$A$2,
IF(AND(I1630&lt;='CBSA Bike Groupings'!$B$3,I1630&gt;'CBSA Bike Groupings'!$B$2),'CBSA Bike Groupings'!$A$3,
IF(AND(I1630&lt;='CBSA Bike Groupings'!$B$4,I1630&gt;'CBSA Bike Groupings'!$B$3),'CBSA Bike Groupings'!$A$4,
IF(AND(I1630&lt;='CBSA Bike Groupings'!$B$5,I1630&gt;'CBSA Bike Groupings'!$B$4),'CBSA Bike Groupings'!$A$5,
IF(I1630&gt;'CBSA Bike Groupings'!$B$5,'CBSA Bike Groupings'!$A$6,"")))))</f>
        <v>2</v>
      </c>
      <c r="L1630" s="48">
        <f>IF(J1630&lt;='CBSA Walk Groupings'!$B$2,'CBSA Walk Groupings'!$A$2,
IF(AND(J1630&lt;='CBSA Walk Groupings'!$B$3,J1630&gt;'CBSA Walk Groupings'!$B$2),'CBSA Walk Groupings'!$A$3,
IF(AND(J1630&lt;='CBSA Walk Groupings'!$B$4,J1630&gt;'CBSA Walk Groupings'!$B$3),'CBSA Walk Groupings'!$A$4,
IF(AND(J1630&lt;='CBSA Walk Groupings'!$B$5,J1630&gt;'CBSA Walk Groupings'!$B$4),'CBSA Walk Groupings'!$A$5,
IF(J1630&gt;'CBSA Walk Groupings'!$B$5,'CBSA Walk Groupings'!$A$6,"")))))</f>
        <v>2</v>
      </c>
      <c r="M1630" s="72">
        <v>0</v>
      </c>
      <c r="N1630" s="72">
        <v>4</v>
      </c>
    </row>
    <row r="1631" spans="1:14" x14ac:dyDescent="0.25">
      <c r="A1631" t="str">
        <f t="shared" si="25"/>
        <v>Shoals Area MPO_2017</v>
      </c>
      <c r="B1631" t="s">
        <v>468</v>
      </c>
      <c r="C1631" s="49" t="s">
        <v>125</v>
      </c>
      <c r="D1631">
        <v>2017</v>
      </c>
      <c r="E1631" s="45">
        <v>97689</v>
      </c>
      <c r="F1631" s="50">
        <v>41384</v>
      </c>
      <c r="G1631" s="46">
        <v>102</v>
      </c>
      <c r="H1631" s="46">
        <v>656</v>
      </c>
      <c r="I1631" s="47">
        <f>(G1631/$F1631)*100</f>
        <v>0.24647206649913009</v>
      </c>
      <c r="J1631" s="47">
        <f>(H1631/$F1631)*100</f>
        <v>1.5851536825826407</v>
      </c>
      <c r="K1631" s="48">
        <f>IF(I1631&lt;='CBSA Bike Groupings'!$B$2,'CBSA Bike Groupings'!$A$2,
IF(AND(I1631&lt;='CBSA Bike Groupings'!$B$3,I1631&gt;'CBSA Bike Groupings'!$B$2),'CBSA Bike Groupings'!$A$3,
IF(AND(I1631&lt;='CBSA Bike Groupings'!$B$4,I1631&gt;'CBSA Bike Groupings'!$B$3),'CBSA Bike Groupings'!$A$4,
IF(AND(I1631&lt;='CBSA Bike Groupings'!$B$5,I1631&gt;'CBSA Bike Groupings'!$B$4),'CBSA Bike Groupings'!$A$5,
IF(I1631&gt;'CBSA Bike Groupings'!$B$5,'CBSA Bike Groupings'!$A$6,"")))))</f>
        <v>2</v>
      </c>
      <c r="L1631" s="48">
        <f>IF(J1631&lt;='CBSA Walk Groupings'!$B$2,'CBSA Walk Groupings'!$A$2,
IF(AND(J1631&lt;='CBSA Walk Groupings'!$B$3,J1631&gt;'CBSA Walk Groupings'!$B$2),'CBSA Walk Groupings'!$A$3,
IF(AND(J1631&lt;='CBSA Walk Groupings'!$B$4,J1631&gt;'CBSA Walk Groupings'!$B$3),'CBSA Walk Groupings'!$A$4,
IF(AND(J1631&lt;='CBSA Walk Groupings'!$B$5,J1631&gt;'CBSA Walk Groupings'!$B$4),'CBSA Walk Groupings'!$A$5,
IF(J1631&gt;'CBSA Walk Groupings'!$B$5,'CBSA Walk Groupings'!$A$6,"")))))</f>
        <v>2</v>
      </c>
      <c r="M1631" s="72">
        <v>0</v>
      </c>
      <c r="N1631" s="72">
        <v>1</v>
      </c>
    </row>
    <row r="1632" spans="1:14" x14ac:dyDescent="0.25">
      <c r="A1632" t="str">
        <f t="shared" si="25"/>
        <v>Sierra Vista Metropolitan Planning Organization_2013</v>
      </c>
      <c r="B1632" t="s">
        <v>469</v>
      </c>
      <c r="C1632" s="49" t="s">
        <v>192</v>
      </c>
      <c r="D1632">
        <v>2013</v>
      </c>
      <c r="E1632" s="45">
        <v>49966.103823985395</v>
      </c>
      <c r="F1632" s="50">
        <v>22559.564975440135</v>
      </c>
      <c r="G1632" s="46">
        <v>128.92739769804993</v>
      </c>
      <c r="H1632" s="46">
        <v>1499.0756271719811</v>
      </c>
      <c r="I1632" s="47">
        <v>0.57149771211638611</v>
      </c>
      <c r="J1632" s="47">
        <v>6.6449669078458564</v>
      </c>
      <c r="K1632" s="48">
        <f>IF(I1632&lt;='CBSA Bike Groupings'!$B$2,'CBSA Bike Groupings'!$A$2,
IF(AND(I1632&lt;='CBSA Bike Groupings'!$B$3,I1632&gt;'CBSA Bike Groupings'!$B$2),'CBSA Bike Groupings'!$A$3,
IF(AND(I1632&lt;='CBSA Bike Groupings'!$B$4,I1632&gt;'CBSA Bike Groupings'!$B$3),'CBSA Bike Groupings'!$A$4,
IF(AND(I1632&lt;='CBSA Bike Groupings'!$B$5,I1632&gt;'CBSA Bike Groupings'!$B$4),'CBSA Bike Groupings'!$A$5,
IF(I1632&gt;'CBSA Bike Groupings'!$B$5,'CBSA Bike Groupings'!$A$6,"")))))</f>
        <v>3</v>
      </c>
      <c r="L1632" s="48">
        <f>IF(J1632&lt;='CBSA Walk Groupings'!$B$2,'CBSA Walk Groupings'!$A$2,
IF(AND(J1632&lt;='CBSA Walk Groupings'!$B$3,J1632&gt;'CBSA Walk Groupings'!$B$2),'CBSA Walk Groupings'!$A$3,
IF(AND(J1632&lt;='CBSA Walk Groupings'!$B$4,J1632&gt;'CBSA Walk Groupings'!$B$3),'CBSA Walk Groupings'!$A$4,
IF(AND(J1632&lt;='CBSA Walk Groupings'!$B$5,J1632&gt;'CBSA Walk Groupings'!$B$4),'CBSA Walk Groupings'!$A$5,
IF(J1632&gt;'CBSA Walk Groupings'!$B$5,'CBSA Walk Groupings'!$A$6,"")))))</f>
        <v>5</v>
      </c>
      <c r="M1632" s="72">
        <v>0</v>
      </c>
      <c r="N1632" s="72">
        <v>0</v>
      </c>
    </row>
    <row r="1633" spans="1:14" x14ac:dyDescent="0.25">
      <c r="A1633" t="str">
        <f t="shared" si="25"/>
        <v>Sierra Vista Metropolitan Planning Organization_2014</v>
      </c>
      <c r="B1633" t="s">
        <v>469</v>
      </c>
      <c r="C1633" s="49" t="s">
        <v>192</v>
      </c>
      <c r="D1633">
        <v>2014</v>
      </c>
      <c r="E1633" s="45">
        <v>50922.698921411087</v>
      </c>
      <c r="F1633" s="50">
        <v>22648.580666817346</v>
      </c>
      <c r="G1633" s="46">
        <v>168.58403471600994</v>
      </c>
      <c r="H1633" s="46">
        <v>1288.0415117784166</v>
      </c>
      <c r="I1633" s="47">
        <v>0.7443470175727348</v>
      </c>
      <c r="J1633" s="47">
        <v>5.6870738644807819</v>
      </c>
      <c r="K1633" s="48">
        <f>IF(I1633&lt;='CBSA Bike Groupings'!$B$2,'CBSA Bike Groupings'!$A$2,
IF(AND(I1633&lt;='CBSA Bike Groupings'!$B$3,I1633&gt;'CBSA Bike Groupings'!$B$2),'CBSA Bike Groupings'!$A$3,
IF(AND(I1633&lt;='CBSA Bike Groupings'!$B$4,I1633&gt;'CBSA Bike Groupings'!$B$3),'CBSA Bike Groupings'!$A$4,
IF(AND(I1633&lt;='CBSA Bike Groupings'!$B$5,I1633&gt;'CBSA Bike Groupings'!$B$4),'CBSA Bike Groupings'!$A$5,
IF(I1633&gt;'CBSA Bike Groupings'!$B$5,'CBSA Bike Groupings'!$A$6,"")))))</f>
        <v>4</v>
      </c>
      <c r="L1633" s="48">
        <f>IF(J1633&lt;='CBSA Walk Groupings'!$B$2,'CBSA Walk Groupings'!$A$2,
IF(AND(J1633&lt;='CBSA Walk Groupings'!$B$3,J1633&gt;'CBSA Walk Groupings'!$B$2),'CBSA Walk Groupings'!$A$3,
IF(AND(J1633&lt;='CBSA Walk Groupings'!$B$4,J1633&gt;'CBSA Walk Groupings'!$B$3),'CBSA Walk Groupings'!$A$4,
IF(AND(J1633&lt;='CBSA Walk Groupings'!$B$5,J1633&gt;'CBSA Walk Groupings'!$B$4),'CBSA Walk Groupings'!$A$5,
IF(J1633&gt;'CBSA Walk Groupings'!$B$5,'CBSA Walk Groupings'!$A$6,"")))))</f>
        <v>5</v>
      </c>
      <c r="M1633" s="72">
        <v>0</v>
      </c>
      <c r="N1633" s="72">
        <v>0</v>
      </c>
    </row>
    <row r="1634" spans="1:14" x14ac:dyDescent="0.25">
      <c r="A1634" t="str">
        <f t="shared" si="25"/>
        <v>Sierra Vista Metropolitan Planning Organization_2015</v>
      </c>
      <c r="B1634" t="s">
        <v>469</v>
      </c>
      <c r="C1634" s="49" t="s">
        <v>192</v>
      </c>
      <c r="D1634">
        <v>2015</v>
      </c>
      <c r="E1634" s="45">
        <v>50624.078828518839</v>
      </c>
      <c r="F1634" s="50">
        <v>22415.168922495344</v>
      </c>
      <c r="G1634" s="46">
        <v>139.76230032392391</v>
      </c>
      <c r="H1634" s="46">
        <v>1057.7307202798866</v>
      </c>
      <c r="I1634" s="47">
        <v>0.62351660523807917</v>
      </c>
      <c r="J1634" s="47">
        <v>4.7188166367926518</v>
      </c>
      <c r="K1634" s="48">
        <f>IF(I1634&lt;='CBSA Bike Groupings'!$B$2,'CBSA Bike Groupings'!$A$2,
IF(AND(I1634&lt;='CBSA Bike Groupings'!$B$3,I1634&gt;'CBSA Bike Groupings'!$B$2),'CBSA Bike Groupings'!$A$3,
IF(AND(I1634&lt;='CBSA Bike Groupings'!$B$4,I1634&gt;'CBSA Bike Groupings'!$B$3),'CBSA Bike Groupings'!$A$4,
IF(AND(I1634&lt;='CBSA Bike Groupings'!$B$5,I1634&gt;'CBSA Bike Groupings'!$B$4),'CBSA Bike Groupings'!$A$5,
IF(I1634&gt;'CBSA Bike Groupings'!$B$5,'CBSA Bike Groupings'!$A$6,"")))))</f>
        <v>3</v>
      </c>
      <c r="L1634" s="48">
        <f>IF(J1634&lt;='CBSA Walk Groupings'!$B$2,'CBSA Walk Groupings'!$A$2,
IF(AND(J1634&lt;='CBSA Walk Groupings'!$B$3,J1634&gt;'CBSA Walk Groupings'!$B$2),'CBSA Walk Groupings'!$A$3,
IF(AND(J1634&lt;='CBSA Walk Groupings'!$B$4,J1634&gt;'CBSA Walk Groupings'!$B$3),'CBSA Walk Groupings'!$A$4,
IF(AND(J1634&lt;='CBSA Walk Groupings'!$B$5,J1634&gt;'CBSA Walk Groupings'!$B$4),'CBSA Walk Groupings'!$A$5,
IF(J1634&gt;'CBSA Walk Groupings'!$B$5,'CBSA Walk Groupings'!$A$6,"")))))</f>
        <v>5</v>
      </c>
      <c r="M1634" s="72">
        <v>0</v>
      </c>
      <c r="N1634" s="72">
        <v>0</v>
      </c>
    </row>
    <row r="1635" spans="1:14" x14ac:dyDescent="0.25">
      <c r="A1635" t="str">
        <f t="shared" si="25"/>
        <v>Sierra Vista Metropolitan Planning Organization_2016</v>
      </c>
      <c r="B1635" t="s">
        <v>469</v>
      </c>
      <c r="C1635" s="49" t="s">
        <v>192</v>
      </c>
      <c r="D1635">
        <v>2016</v>
      </c>
      <c r="E1635" s="45">
        <v>50365.211684149253</v>
      </c>
      <c r="F1635" s="50">
        <v>21418.075878547861</v>
      </c>
      <c r="G1635" s="46">
        <v>152.48013007925232</v>
      </c>
      <c r="H1635" s="46">
        <v>947.98364826898876</v>
      </c>
      <c r="I1635" s="47">
        <v>0.71192263461898997</v>
      </c>
      <c r="J1635" s="47">
        <v>4.4260915576383777</v>
      </c>
      <c r="K1635" s="48">
        <f>IF(I1635&lt;='CBSA Bike Groupings'!$B$2,'CBSA Bike Groupings'!$A$2,
IF(AND(I1635&lt;='CBSA Bike Groupings'!$B$3,I1635&gt;'CBSA Bike Groupings'!$B$2),'CBSA Bike Groupings'!$A$3,
IF(AND(I1635&lt;='CBSA Bike Groupings'!$B$4,I1635&gt;'CBSA Bike Groupings'!$B$3),'CBSA Bike Groupings'!$A$4,
IF(AND(I1635&lt;='CBSA Bike Groupings'!$B$5,I1635&gt;'CBSA Bike Groupings'!$B$4),'CBSA Bike Groupings'!$A$5,
IF(I1635&gt;'CBSA Bike Groupings'!$B$5,'CBSA Bike Groupings'!$A$6,"")))))</f>
        <v>4</v>
      </c>
      <c r="L1635" s="48">
        <f>IF(J1635&lt;='CBSA Walk Groupings'!$B$2,'CBSA Walk Groupings'!$A$2,
IF(AND(J1635&lt;='CBSA Walk Groupings'!$B$3,J1635&gt;'CBSA Walk Groupings'!$B$2),'CBSA Walk Groupings'!$A$3,
IF(AND(J1635&lt;='CBSA Walk Groupings'!$B$4,J1635&gt;'CBSA Walk Groupings'!$B$3),'CBSA Walk Groupings'!$A$4,
IF(AND(J1635&lt;='CBSA Walk Groupings'!$B$5,J1635&gt;'CBSA Walk Groupings'!$B$4),'CBSA Walk Groupings'!$A$5,
IF(J1635&gt;'CBSA Walk Groupings'!$B$5,'CBSA Walk Groupings'!$A$6,"")))))</f>
        <v>5</v>
      </c>
      <c r="M1635" s="72">
        <v>0</v>
      </c>
      <c r="N1635" s="72">
        <v>0</v>
      </c>
    </row>
    <row r="1636" spans="1:14" x14ac:dyDescent="0.25">
      <c r="A1636" t="str">
        <f t="shared" si="25"/>
        <v>Sierra Vista Metropolitan Planning Organization_2017</v>
      </c>
      <c r="B1636" t="s">
        <v>469</v>
      </c>
      <c r="C1636" s="49" t="s">
        <v>192</v>
      </c>
      <c r="D1636">
        <v>2017</v>
      </c>
      <c r="E1636" s="45">
        <v>49268</v>
      </c>
      <c r="F1636" s="50">
        <v>21130</v>
      </c>
      <c r="G1636" s="46">
        <v>205</v>
      </c>
      <c r="H1636" s="46">
        <v>774</v>
      </c>
      <c r="I1636" s="47">
        <f>(G1636/$F1636)*100</f>
        <v>0.97018457169900618</v>
      </c>
      <c r="J1636" s="47">
        <f>(H1636/$F1636)*100</f>
        <v>3.6630383341221013</v>
      </c>
      <c r="K1636" s="48">
        <f>IF(I1636&lt;='CBSA Bike Groupings'!$B$2,'CBSA Bike Groupings'!$A$2,
IF(AND(I1636&lt;='CBSA Bike Groupings'!$B$3,I1636&gt;'CBSA Bike Groupings'!$B$2),'CBSA Bike Groupings'!$A$3,
IF(AND(I1636&lt;='CBSA Bike Groupings'!$B$4,I1636&gt;'CBSA Bike Groupings'!$B$3),'CBSA Bike Groupings'!$A$4,
IF(AND(I1636&lt;='CBSA Bike Groupings'!$B$5,I1636&gt;'CBSA Bike Groupings'!$B$4),'CBSA Bike Groupings'!$A$5,
IF(I1636&gt;'CBSA Bike Groupings'!$B$5,'CBSA Bike Groupings'!$A$6,"")))))</f>
        <v>5</v>
      </c>
      <c r="L1636" s="48">
        <f>IF(J1636&lt;='CBSA Walk Groupings'!$B$2,'CBSA Walk Groupings'!$A$2,
IF(AND(J1636&lt;='CBSA Walk Groupings'!$B$3,J1636&gt;'CBSA Walk Groupings'!$B$2),'CBSA Walk Groupings'!$A$3,
IF(AND(J1636&lt;='CBSA Walk Groupings'!$B$4,J1636&gt;'CBSA Walk Groupings'!$B$3),'CBSA Walk Groupings'!$A$4,
IF(AND(J1636&lt;='CBSA Walk Groupings'!$B$5,J1636&gt;'CBSA Walk Groupings'!$B$4),'CBSA Walk Groupings'!$A$5,
IF(J1636&gt;'CBSA Walk Groupings'!$B$5,'CBSA Walk Groupings'!$A$6,"")))))</f>
        <v>5</v>
      </c>
      <c r="M1636" s="72">
        <v>0</v>
      </c>
      <c r="N1636" s="72">
        <v>1</v>
      </c>
    </row>
    <row r="1637" spans="1:14" x14ac:dyDescent="0.25">
      <c r="A1637" t="str">
        <f t="shared" si="25"/>
        <v>Sioux City MPO_2013</v>
      </c>
      <c r="B1637" t="s">
        <v>470</v>
      </c>
      <c r="C1637" s="49" t="s">
        <v>107</v>
      </c>
      <c r="D1637">
        <v>2013</v>
      </c>
      <c r="E1637" s="45">
        <v>109937.11668475613</v>
      </c>
      <c r="F1637" s="50">
        <v>53905.724710125207</v>
      </c>
      <c r="G1637" s="46">
        <v>119.99401819544872</v>
      </c>
      <c r="H1637" s="46">
        <v>814.90049661569469</v>
      </c>
      <c r="I1637" s="47">
        <v>0.2225997680964486</v>
      </c>
      <c r="J1637" s="47">
        <v>1.511714202893613</v>
      </c>
      <c r="K1637" s="48">
        <f>IF(I1637&lt;='CBSA Bike Groupings'!$B$2,'CBSA Bike Groupings'!$A$2,
IF(AND(I1637&lt;='CBSA Bike Groupings'!$B$3,I1637&gt;'CBSA Bike Groupings'!$B$2),'CBSA Bike Groupings'!$A$3,
IF(AND(I1637&lt;='CBSA Bike Groupings'!$B$4,I1637&gt;'CBSA Bike Groupings'!$B$3),'CBSA Bike Groupings'!$A$4,
IF(AND(I1637&lt;='CBSA Bike Groupings'!$B$5,I1637&gt;'CBSA Bike Groupings'!$B$4),'CBSA Bike Groupings'!$A$5,
IF(I1637&gt;'CBSA Bike Groupings'!$B$5,'CBSA Bike Groupings'!$A$6,"")))))</f>
        <v>1</v>
      </c>
      <c r="L1637" s="48">
        <f>IF(J1637&lt;='CBSA Walk Groupings'!$B$2,'CBSA Walk Groupings'!$A$2,
IF(AND(J1637&lt;='CBSA Walk Groupings'!$B$3,J1637&gt;'CBSA Walk Groupings'!$B$2),'CBSA Walk Groupings'!$A$3,
IF(AND(J1637&lt;='CBSA Walk Groupings'!$B$4,J1637&gt;'CBSA Walk Groupings'!$B$3),'CBSA Walk Groupings'!$A$4,
IF(AND(J1637&lt;='CBSA Walk Groupings'!$B$5,J1637&gt;'CBSA Walk Groupings'!$B$4),'CBSA Walk Groupings'!$A$5,
IF(J1637&gt;'CBSA Walk Groupings'!$B$5,'CBSA Walk Groupings'!$A$6,"")))))</f>
        <v>2</v>
      </c>
      <c r="M1637" s="72">
        <v>0</v>
      </c>
      <c r="N1637" s="72">
        <v>4</v>
      </c>
    </row>
    <row r="1638" spans="1:14" x14ac:dyDescent="0.25">
      <c r="A1638" t="str">
        <f t="shared" si="25"/>
        <v>Sioux City MPO_2014</v>
      </c>
      <c r="B1638" t="s">
        <v>470</v>
      </c>
      <c r="C1638" s="49" t="s">
        <v>107</v>
      </c>
      <c r="D1638">
        <v>2014</v>
      </c>
      <c r="E1638" s="45">
        <v>110272.29706651672</v>
      </c>
      <c r="F1638" s="50">
        <v>54362.001413960774</v>
      </c>
      <c r="G1638" s="46">
        <v>101.99744254056939</v>
      </c>
      <c r="H1638" s="46">
        <v>758.32353233393383</v>
      </c>
      <c r="I1638" s="47">
        <v>0.1876263564394362</v>
      </c>
      <c r="J1638" s="47">
        <v>1.3949514598614241</v>
      </c>
      <c r="K1638" s="48">
        <f>IF(I1638&lt;='CBSA Bike Groupings'!$B$2,'CBSA Bike Groupings'!$A$2,
IF(AND(I1638&lt;='CBSA Bike Groupings'!$B$3,I1638&gt;'CBSA Bike Groupings'!$B$2),'CBSA Bike Groupings'!$A$3,
IF(AND(I1638&lt;='CBSA Bike Groupings'!$B$4,I1638&gt;'CBSA Bike Groupings'!$B$3),'CBSA Bike Groupings'!$A$4,
IF(AND(I1638&lt;='CBSA Bike Groupings'!$B$5,I1638&gt;'CBSA Bike Groupings'!$B$4),'CBSA Bike Groupings'!$A$5,
IF(I1638&gt;'CBSA Bike Groupings'!$B$5,'CBSA Bike Groupings'!$A$6,"")))))</f>
        <v>1</v>
      </c>
      <c r="L1638" s="48">
        <f>IF(J1638&lt;='CBSA Walk Groupings'!$B$2,'CBSA Walk Groupings'!$A$2,
IF(AND(J1638&lt;='CBSA Walk Groupings'!$B$3,J1638&gt;'CBSA Walk Groupings'!$B$2),'CBSA Walk Groupings'!$A$3,
IF(AND(J1638&lt;='CBSA Walk Groupings'!$B$4,J1638&gt;'CBSA Walk Groupings'!$B$3),'CBSA Walk Groupings'!$A$4,
IF(AND(J1638&lt;='CBSA Walk Groupings'!$B$5,J1638&gt;'CBSA Walk Groupings'!$B$4),'CBSA Walk Groupings'!$A$5,
IF(J1638&gt;'CBSA Walk Groupings'!$B$5,'CBSA Walk Groupings'!$A$6,"")))))</f>
        <v>2</v>
      </c>
      <c r="M1638" s="72">
        <v>0</v>
      </c>
      <c r="N1638" s="72">
        <v>1</v>
      </c>
    </row>
    <row r="1639" spans="1:14" x14ac:dyDescent="0.25">
      <c r="A1639" t="str">
        <f t="shared" si="25"/>
        <v>Sioux City MPO_2015</v>
      </c>
      <c r="B1639" t="s">
        <v>470</v>
      </c>
      <c r="C1639" s="49" t="s">
        <v>107</v>
      </c>
      <c r="D1639">
        <v>2015</v>
      </c>
      <c r="E1639" s="45">
        <v>110465.26284795819</v>
      </c>
      <c r="F1639" s="50">
        <v>54308.86600542724</v>
      </c>
      <c r="G1639" s="46">
        <v>117.57571170149733</v>
      </c>
      <c r="H1639" s="46">
        <v>755.61533430350619</v>
      </c>
      <c r="I1639" s="47">
        <v>0.21649450697377415</v>
      </c>
      <c r="J1639" s="47">
        <v>1.3913296113161253</v>
      </c>
      <c r="K1639" s="48">
        <f>IF(I1639&lt;='CBSA Bike Groupings'!$B$2,'CBSA Bike Groupings'!$A$2,
IF(AND(I1639&lt;='CBSA Bike Groupings'!$B$3,I1639&gt;'CBSA Bike Groupings'!$B$2),'CBSA Bike Groupings'!$A$3,
IF(AND(I1639&lt;='CBSA Bike Groupings'!$B$4,I1639&gt;'CBSA Bike Groupings'!$B$3),'CBSA Bike Groupings'!$A$4,
IF(AND(I1639&lt;='CBSA Bike Groupings'!$B$5,I1639&gt;'CBSA Bike Groupings'!$B$4),'CBSA Bike Groupings'!$A$5,
IF(I1639&gt;'CBSA Bike Groupings'!$B$5,'CBSA Bike Groupings'!$A$6,"")))))</f>
        <v>1</v>
      </c>
      <c r="L1639" s="48">
        <f>IF(J1639&lt;='CBSA Walk Groupings'!$B$2,'CBSA Walk Groupings'!$A$2,
IF(AND(J1639&lt;='CBSA Walk Groupings'!$B$3,J1639&gt;'CBSA Walk Groupings'!$B$2),'CBSA Walk Groupings'!$A$3,
IF(AND(J1639&lt;='CBSA Walk Groupings'!$B$4,J1639&gt;'CBSA Walk Groupings'!$B$3),'CBSA Walk Groupings'!$A$4,
IF(AND(J1639&lt;='CBSA Walk Groupings'!$B$5,J1639&gt;'CBSA Walk Groupings'!$B$4),'CBSA Walk Groupings'!$A$5,
IF(J1639&gt;'CBSA Walk Groupings'!$B$5,'CBSA Walk Groupings'!$A$6,"")))))</f>
        <v>2</v>
      </c>
      <c r="M1639" s="72">
        <v>0</v>
      </c>
      <c r="N1639" s="72">
        <v>1</v>
      </c>
    </row>
    <row r="1640" spans="1:14" x14ac:dyDescent="0.25">
      <c r="A1640" t="str">
        <f t="shared" si="25"/>
        <v>Sioux City MPO_2016</v>
      </c>
      <c r="B1640" t="s">
        <v>470</v>
      </c>
      <c r="C1640" s="49" t="s">
        <v>107</v>
      </c>
      <c r="D1640">
        <v>2016</v>
      </c>
      <c r="E1640" s="45">
        <v>110132.06839875277</v>
      </c>
      <c r="F1640" s="50">
        <v>54763.824629890842</v>
      </c>
      <c r="G1640" s="46">
        <v>95.010273034373256</v>
      </c>
      <c r="H1640" s="46">
        <v>902.78137468598015</v>
      </c>
      <c r="I1640" s="47">
        <v>0.17349093799872289</v>
      </c>
      <c r="J1640" s="47">
        <v>1.6484994990529382</v>
      </c>
      <c r="K1640" s="48">
        <f>IF(I1640&lt;='CBSA Bike Groupings'!$B$2,'CBSA Bike Groupings'!$A$2,
IF(AND(I1640&lt;='CBSA Bike Groupings'!$B$3,I1640&gt;'CBSA Bike Groupings'!$B$2),'CBSA Bike Groupings'!$A$3,
IF(AND(I1640&lt;='CBSA Bike Groupings'!$B$4,I1640&gt;'CBSA Bike Groupings'!$B$3),'CBSA Bike Groupings'!$A$4,
IF(AND(I1640&lt;='CBSA Bike Groupings'!$B$5,I1640&gt;'CBSA Bike Groupings'!$B$4),'CBSA Bike Groupings'!$A$5,
IF(I1640&gt;'CBSA Bike Groupings'!$B$5,'CBSA Bike Groupings'!$A$6,"")))))</f>
        <v>1</v>
      </c>
      <c r="L1640" s="48">
        <f>IF(J1640&lt;='CBSA Walk Groupings'!$B$2,'CBSA Walk Groupings'!$A$2,
IF(AND(J1640&lt;='CBSA Walk Groupings'!$B$3,J1640&gt;'CBSA Walk Groupings'!$B$2),'CBSA Walk Groupings'!$A$3,
IF(AND(J1640&lt;='CBSA Walk Groupings'!$B$4,J1640&gt;'CBSA Walk Groupings'!$B$3),'CBSA Walk Groupings'!$A$4,
IF(AND(J1640&lt;='CBSA Walk Groupings'!$B$5,J1640&gt;'CBSA Walk Groupings'!$B$4),'CBSA Walk Groupings'!$A$5,
IF(J1640&gt;'CBSA Walk Groupings'!$B$5,'CBSA Walk Groupings'!$A$6,"")))))</f>
        <v>2</v>
      </c>
      <c r="M1640" s="72">
        <v>0</v>
      </c>
      <c r="N1640" s="72">
        <v>1</v>
      </c>
    </row>
    <row r="1641" spans="1:14" x14ac:dyDescent="0.25">
      <c r="A1641" t="str">
        <f t="shared" si="25"/>
        <v>Sioux City MPO_2017</v>
      </c>
      <c r="B1641" t="s">
        <v>470</v>
      </c>
      <c r="C1641" s="49" t="s">
        <v>107</v>
      </c>
      <c r="D1641">
        <v>2017</v>
      </c>
      <c r="E1641" s="45">
        <v>110392</v>
      </c>
      <c r="F1641" s="50">
        <v>54806</v>
      </c>
      <c r="G1641" s="46">
        <v>128</v>
      </c>
      <c r="H1641" s="46">
        <v>1056</v>
      </c>
      <c r="I1641" s="47">
        <f>(G1641/$F1641)*100</f>
        <v>0.2335510710506149</v>
      </c>
      <c r="J1641" s="47">
        <f>(H1641/$F1641)*100</f>
        <v>1.9267963361675731</v>
      </c>
      <c r="K1641" s="48">
        <f>IF(I1641&lt;='CBSA Bike Groupings'!$B$2,'CBSA Bike Groupings'!$A$2,
IF(AND(I1641&lt;='CBSA Bike Groupings'!$B$3,I1641&gt;'CBSA Bike Groupings'!$B$2),'CBSA Bike Groupings'!$A$3,
IF(AND(I1641&lt;='CBSA Bike Groupings'!$B$4,I1641&gt;'CBSA Bike Groupings'!$B$3),'CBSA Bike Groupings'!$A$4,
IF(AND(I1641&lt;='CBSA Bike Groupings'!$B$5,I1641&gt;'CBSA Bike Groupings'!$B$4),'CBSA Bike Groupings'!$A$5,
IF(I1641&gt;'CBSA Bike Groupings'!$B$5,'CBSA Bike Groupings'!$A$6,"")))))</f>
        <v>1</v>
      </c>
      <c r="L1641" s="48">
        <f>IF(J1641&lt;='CBSA Walk Groupings'!$B$2,'CBSA Walk Groupings'!$A$2,
IF(AND(J1641&lt;='CBSA Walk Groupings'!$B$3,J1641&gt;'CBSA Walk Groupings'!$B$2),'CBSA Walk Groupings'!$A$3,
IF(AND(J1641&lt;='CBSA Walk Groupings'!$B$4,J1641&gt;'CBSA Walk Groupings'!$B$3),'CBSA Walk Groupings'!$A$4,
IF(AND(J1641&lt;='CBSA Walk Groupings'!$B$5,J1641&gt;'CBSA Walk Groupings'!$B$4),'CBSA Walk Groupings'!$A$5,
IF(J1641&gt;'CBSA Walk Groupings'!$B$5,'CBSA Walk Groupings'!$A$6,"")))))</f>
        <v>3</v>
      </c>
      <c r="M1641" s="72">
        <v>0</v>
      </c>
      <c r="N1641" s="72">
        <v>2</v>
      </c>
    </row>
    <row r="1642" spans="1:14" x14ac:dyDescent="0.25">
      <c r="A1642" t="str">
        <f t="shared" si="25"/>
        <v>Skagit MPO_2013</v>
      </c>
      <c r="B1642" t="s">
        <v>471</v>
      </c>
      <c r="C1642" s="49" t="s">
        <v>347</v>
      </c>
      <c r="D1642">
        <v>2013</v>
      </c>
      <c r="E1642" s="45">
        <v>113212.05328605256</v>
      </c>
      <c r="F1642" s="50">
        <v>48445.98635121384</v>
      </c>
      <c r="G1642" s="46">
        <v>323.90562855462014</v>
      </c>
      <c r="H1642" s="46">
        <v>1126.1390018534657</v>
      </c>
      <c r="I1642" s="47">
        <v>0.66859125585024759</v>
      </c>
      <c r="J1642" s="47">
        <v>2.3245248712440545</v>
      </c>
      <c r="K1642" s="48">
        <f>IF(I1642&lt;='CBSA Bike Groupings'!$B$2,'CBSA Bike Groupings'!$A$2,
IF(AND(I1642&lt;='CBSA Bike Groupings'!$B$3,I1642&gt;'CBSA Bike Groupings'!$B$2),'CBSA Bike Groupings'!$A$3,
IF(AND(I1642&lt;='CBSA Bike Groupings'!$B$4,I1642&gt;'CBSA Bike Groupings'!$B$3),'CBSA Bike Groupings'!$A$4,
IF(AND(I1642&lt;='CBSA Bike Groupings'!$B$5,I1642&gt;'CBSA Bike Groupings'!$B$4),'CBSA Bike Groupings'!$A$5,
IF(I1642&gt;'CBSA Bike Groupings'!$B$5,'CBSA Bike Groupings'!$A$6,"")))))</f>
        <v>4</v>
      </c>
      <c r="L1642" s="48">
        <f>IF(J1642&lt;='CBSA Walk Groupings'!$B$2,'CBSA Walk Groupings'!$A$2,
IF(AND(J1642&lt;='CBSA Walk Groupings'!$B$3,J1642&gt;'CBSA Walk Groupings'!$B$2),'CBSA Walk Groupings'!$A$3,
IF(AND(J1642&lt;='CBSA Walk Groupings'!$B$4,J1642&gt;'CBSA Walk Groupings'!$B$3),'CBSA Walk Groupings'!$A$4,
IF(AND(J1642&lt;='CBSA Walk Groupings'!$B$5,J1642&gt;'CBSA Walk Groupings'!$B$4),'CBSA Walk Groupings'!$A$5,
IF(J1642&gt;'CBSA Walk Groupings'!$B$5,'CBSA Walk Groupings'!$A$6,"")))))</f>
        <v>4</v>
      </c>
      <c r="M1642" s="72">
        <v>0</v>
      </c>
      <c r="N1642" s="72">
        <v>0</v>
      </c>
    </row>
    <row r="1643" spans="1:14" x14ac:dyDescent="0.25">
      <c r="A1643" t="str">
        <f t="shared" si="25"/>
        <v>Skagit MPO_2014</v>
      </c>
      <c r="B1643" t="s">
        <v>471</v>
      </c>
      <c r="C1643" s="49" t="s">
        <v>347</v>
      </c>
      <c r="D1643">
        <v>2014</v>
      </c>
      <c r="E1643" s="45">
        <v>113943.21863509341</v>
      </c>
      <c r="F1643" s="50">
        <v>48227.102639390716</v>
      </c>
      <c r="G1643" s="46">
        <v>321.34095928641386</v>
      </c>
      <c r="H1643" s="46">
        <v>1204.1336174056553</v>
      </c>
      <c r="I1643" s="47">
        <v>0.66630782630501717</v>
      </c>
      <c r="J1643" s="47">
        <v>2.4967985873199616</v>
      </c>
      <c r="K1643" s="48">
        <f>IF(I1643&lt;='CBSA Bike Groupings'!$B$2,'CBSA Bike Groupings'!$A$2,
IF(AND(I1643&lt;='CBSA Bike Groupings'!$B$3,I1643&gt;'CBSA Bike Groupings'!$B$2),'CBSA Bike Groupings'!$A$3,
IF(AND(I1643&lt;='CBSA Bike Groupings'!$B$4,I1643&gt;'CBSA Bike Groupings'!$B$3),'CBSA Bike Groupings'!$A$4,
IF(AND(I1643&lt;='CBSA Bike Groupings'!$B$5,I1643&gt;'CBSA Bike Groupings'!$B$4),'CBSA Bike Groupings'!$A$5,
IF(I1643&gt;'CBSA Bike Groupings'!$B$5,'CBSA Bike Groupings'!$A$6,"")))))</f>
        <v>4</v>
      </c>
      <c r="L1643" s="48">
        <f>IF(J1643&lt;='CBSA Walk Groupings'!$B$2,'CBSA Walk Groupings'!$A$2,
IF(AND(J1643&lt;='CBSA Walk Groupings'!$B$3,J1643&gt;'CBSA Walk Groupings'!$B$2),'CBSA Walk Groupings'!$A$3,
IF(AND(J1643&lt;='CBSA Walk Groupings'!$B$4,J1643&gt;'CBSA Walk Groupings'!$B$3),'CBSA Walk Groupings'!$A$4,
IF(AND(J1643&lt;='CBSA Walk Groupings'!$B$5,J1643&gt;'CBSA Walk Groupings'!$B$4),'CBSA Walk Groupings'!$A$5,
IF(J1643&gt;'CBSA Walk Groupings'!$B$5,'CBSA Walk Groupings'!$A$6,"")))))</f>
        <v>4</v>
      </c>
      <c r="M1643" s="72">
        <v>0</v>
      </c>
      <c r="N1643" s="72">
        <v>1</v>
      </c>
    </row>
    <row r="1644" spans="1:14" x14ac:dyDescent="0.25">
      <c r="A1644" t="str">
        <f t="shared" si="25"/>
        <v>Skagit MPO_2015</v>
      </c>
      <c r="B1644" t="s">
        <v>471</v>
      </c>
      <c r="C1644" s="49" t="s">
        <v>347</v>
      </c>
      <c r="D1644">
        <v>2015</v>
      </c>
      <c r="E1644" s="45">
        <v>114940.11632140048</v>
      </c>
      <c r="F1644" s="50">
        <v>49337.057837776534</v>
      </c>
      <c r="G1644" s="46">
        <v>329.60854708738663</v>
      </c>
      <c r="H1644" s="46">
        <v>1218.0083880193943</v>
      </c>
      <c r="I1644" s="47">
        <v>0.66807499581989882</v>
      </c>
      <c r="J1644" s="47">
        <v>2.4687495391887482</v>
      </c>
      <c r="K1644" s="48">
        <f>IF(I1644&lt;='CBSA Bike Groupings'!$B$2,'CBSA Bike Groupings'!$A$2,
IF(AND(I1644&lt;='CBSA Bike Groupings'!$B$3,I1644&gt;'CBSA Bike Groupings'!$B$2),'CBSA Bike Groupings'!$A$3,
IF(AND(I1644&lt;='CBSA Bike Groupings'!$B$4,I1644&gt;'CBSA Bike Groupings'!$B$3),'CBSA Bike Groupings'!$A$4,
IF(AND(I1644&lt;='CBSA Bike Groupings'!$B$5,I1644&gt;'CBSA Bike Groupings'!$B$4),'CBSA Bike Groupings'!$A$5,
IF(I1644&gt;'CBSA Bike Groupings'!$B$5,'CBSA Bike Groupings'!$A$6,"")))))</f>
        <v>4</v>
      </c>
      <c r="L1644" s="48">
        <f>IF(J1644&lt;='CBSA Walk Groupings'!$B$2,'CBSA Walk Groupings'!$A$2,
IF(AND(J1644&lt;='CBSA Walk Groupings'!$B$3,J1644&gt;'CBSA Walk Groupings'!$B$2),'CBSA Walk Groupings'!$A$3,
IF(AND(J1644&lt;='CBSA Walk Groupings'!$B$4,J1644&gt;'CBSA Walk Groupings'!$B$3),'CBSA Walk Groupings'!$A$4,
IF(AND(J1644&lt;='CBSA Walk Groupings'!$B$5,J1644&gt;'CBSA Walk Groupings'!$B$4),'CBSA Walk Groupings'!$A$5,
IF(J1644&gt;'CBSA Walk Groupings'!$B$5,'CBSA Walk Groupings'!$A$6,"")))))</f>
        <v>4</v>
      </c>
      <c r="M1644" s="72">
        <v>1</v>
      </c>
      <c r="N1644" s="72">
        <v>0</v>
      </c>
    </row>
    <row r="1645" spans="1:14" x14ac:dyDescent="0.25">
      <c r="A1645" t="str">
        <f t="shared" si="25"/>
        <v>Skagit MPO_2016</v>
      </c>
      <c r="B1645" t="s">
        <v>471</v>
      </c>
      <c r="C1645" s="49" t="s">
        <v>347</v>
      </c>
      <c r="D1645">
        <v>2016</v>
      </c>
      <c r="E1645" s="45">
        <v>115966.80649814996</v>
      </c>
      <c r="F1645" s="50">
        <v>49998.503799025537</v>
      </c>
      <c r="G1645" s="46">
        <v>259.10544496047976</v>
      </c>
      <c r="H1645" s="46">
        <v>1267.3872630916455</v>
      </c>
      <c r="I1645" s="47">
        <v>0.51822639733777331</v>
      </c>
      <c r="J1645" s="47">
        <v>2.5348503790954378</v>
      </c>
      <c r="K1645" s="48">
        <f>IF(I1645&lt;='CBSA Bike Groupings'!$B$2,'CBSA Bike Groupings'!$A$2,
IF(AND(I1645&lt;='CBSA Bike Groupings'!$B$3,I1645&gt;'CBSA Bike Groupings'!$B$2),'CBSA Bike Groupings'!$A$3,
IF(AND(I1645&lt;='CBSA Bike Groupings'!$B$4,I1645&gt;'CBSA Bike Groupings'!$B$3),'CBSA Bike Groupings'!$A$4,
IF(AND(I1645&lt;='CBSA Bike Groupings'!$B$5,I1645&gt;'CBSA Bike Groupings'!$B$4),'CBSA Bike Groupings'!$A$5,
IF(I1645&gt;'CBSA Bike Groupings'!$B$5,'CBSA Bike Groupings'!$A$6,"")))))</f>
        <v>3</v>
      </c>
      <c r="L1645" s="48">
        <f>IF(J1645&lt;='CBSA Walk Groupings'!$B$2,'CBSA Walk Groupings'!$A$2,
IF(AND(J1645&lt;='CBSA Walk Groupings'!$B$3,J1645&gt;'CBSA Walk Groupings'!$B$2),'CBSA Walk Groupings'!$A$3,
IF(AND(J1645&lt;='CBSA Walk Groupings'!$B$4,J1645&gt;'CBSA Walk Groupings'!$B$3),'CBSA Walk Groupings'!$A$4,
IF(AND(J1645&lt;='CBSA Walk Groupings'!$B$5,J1645&gt;'CBSA Walk Groupings'!$B$4),'CBSA Walk Groupings'!$A$5,
IF(J1645&gt;'CBSA Walk Groupings'!$B$5,'CBSA Walk Groupings'!$A$6,"")))))</f>
        <v>4</v>
      </c>
      <c r="M1645" s="72">
        <v>0</v>
      </c>
      <c r="N1645" s="72">
        <v>2</v>
      </c>
    </row>
    <row r="1646" spans="1:14" x14ac:dyDescent="0.25">
      <c r="A1646" t="str">
        <f t="shared" si="25"/>
        <v>Skagit MPO_2017</v>
      </c>
      <c r="B1646" t="s">
        <v>471</v>
      </c>
      <c r="C1646" s="49" t="s">
        <v>347</v>
      </c>
      <c r="D1646">
        <v>2017</v>
      </c>
      <c r="E1646" s="45">
        <v>117183</v>
      </c>
      <c r="F1646" s="50">
        <v>51503</v>
      </c>
      <c r="G1646" s="46">
        <v>290</v>
      </c>
      <c r="H1646" s="46">
        <v>1413</v>
      </c>
      <c r="I1646" s="47">
        <f>(G1646/$F1646)*100</f>
        <v>0.5630739956895715</v>
      </c>
      <c r="J1646" s="47">
        <f>(H1646/$F1646)*100</f>
        <v>2.7435295031357398</v>
      </c>
      <c r="K1646" s="48">
        <f>IF(I1646&lt;='CBSA Bike Groupings'!$B$2,'CBSA Bike Groupings'!$A$2,
IF(AND(I1646&lt;='CBSA Bike Groupings'!$B$3,I1646&gt;'CBSA Bike Groupings'!$B$2),'CBSA Bike Groupings'!$A$3,
IF(AND(I1646&lt;='CBSA Bike Groupings'!$B$4,I1646&gt;'CBSA Bike Groupings'!$B$3),'CBSA Bike Groupings'!$A$4,
IF(AND(I1646&lt;='CBSA Bike Groupings'!$B$5,I1646&gt;'CBSA Bike Groupings'!$B$4),'CBSA Bike Groupings'!$A$5,
IF(I1646&gt;'CBSA Bike Groupings'!$B$5,'CBSA Bike Groupings'!$A$6,"")))))</f>
        <v>3</v>
      </c>
      <c r="L1646" s="48">
        <f>IF(J1646&lt;='CBSA Walk Groupings'!$B$2,'CBSA Walk Groupings'!$A$2,
IF(AND(J1646&lt;='CBSA Walk Groupings'!$B$3,J1646&gt;'CBSA Walk Groupings'!$B$2),'CBSA Walk Groupings'!$A$3,
IF(AND(J1646&lt;='CBSA Walk Groupings'!$B$4,J1646&gt;'CBSA Walk Groupings'!$B$3),'CBSA Walk Groupings'!$A$4,
IF(AND(J1646&lt;='CBSA Walk Groupings'!$B$5,J1646&gt;'CBSA Walk Groupings'!$B$4),'CBSA Walk Groupings'!$A$5,
IF(J1646&gt;'CBSA Walk Groupings'!$B$5,'CBSA Walk Groupings'!$A$6,"")))))</f>
        <v>4</v>
      </c>
      <c r="M1646" s="72">
        <v>0</v>
      </c>
      <c r="N1646" s="72">
        <v>2</v>
      </c>
    </row>
    <row r="1647" spans="1:14" x14ac:dyDescent="0.25">
      <c r="A1647" t="str">
        <f t="shared" si="25"/>
        <v>South Central Regional COG_2013</v>
      </c>
      <c r="B1647" t="s">
        <v>472</v>
      </c>
      <c r="C1647" s="49" t="s">
        <v>178</v>
      </c>
      <c r="D1647">
        <v>2013</v>
      </c>
      <c r="E1647" s="45">
        <v>547537.50287289894</v>
      </c>
      <c r="F1647" s="50">
        <v>266134.23595915065</v>
      </c>
      <c r="G1647" s="46">
        <v>2005.359839751776</v>
      </c>
      <c r="H1647" s="46">
        <v>11868.863932440097</v>
      </c>
      <c r="I1647" s="47">
        <v>0.75351441821246246</v>
      </c>
      <c r="J1647" s="47">
        <v>4.4597283358394622</v>
      </c>
      <c r="K1647" s="48">
        <f>IF(I1647&lt;='CBSA Bike Groupings'!$B$2,'CBSA Bike Groupings'!$A$2,
IF(AND(I1647&lt;='CBSA Bike Groupings'!$B$3,I1647&gt;'CBSA Bike Groupings'!$B$2),'CBSA Bike Groupings'!$A$3,
IF(AND(I1647&lt;='CBSA Bike Groupings'!$B$4,I1647&gt;'CBSA Bike Groupings'!$B$3),'CBSA Bike Groupings'!$A$4,
IF(AND(I1647&lt;='CBSA Bike Groupings'!$B$5,I1647&gt;'CBSA Bike Groupings'!$B$4),'CBSA Bike Groupings'!$A$5,
IF(I1647&gt;'CBSA Bike Groupings'!$B$5,'CBSA Bike Groupings'!$A$6,"")))))</f>
        <v>4</v>
      </c>
      <c r="L1647" s="48">
        <f>IF(J1647&lt;='CBSA Walk Groupings'!$B$2,'CBSA Walk Groupings'!$A$2,
IF(AND(J1647&lt;='CBSA Walk Groupings'!$B$3,J1647&gt;'CBSA Walk Groupings'!$B$2),'CBSA Walk Groupings'!$A$3,
IF(AND(J1647&lt;='CBSA Walk Groupings'!$B$4,J1647&gt;'CBSA Walk Groupings'!$B$3),'CBSA Walk Groupings'!$A$4,
IF(AND(J1647&lt;='CBSA Walk Groupings'!$B$5,J1647&gt;'CBSA Walk Groupings'!$B$4),'CBSA Walk Groupings'!$A$5,
IF(J1647&gt;'CBSA Walk Groupings'!$B$5,'CBSA Walk Groupings'!$A$6,"")))))</f>
        <v>5</v>
      </c>
      <c r="M1647" s="72">
        <v>0</v>
      </c>
      <c r="N1647" s="72">
        <v>5</v>
      </c>
    </row>
    <row r="1648" spans="1:14" x14ac:dyDescent="0.25">
      <c r="A1648" t="str">
        <f t="shared" si="25"/>
        <v>South Central Regional COG_2014</v>
      </c>
      <c r="B1648" t="s">
        <v>472</v>
      </c>
      <c r="C1648" s="49" t="s">
        <v>178</v>
      </c>
      <c r="D1648">
        <v>2014</v>
      </c>
      <c r="E1648" s="45">
        <v>547945.35299159482</v>
      </c>
      <c r="F1648" s="50">
        <v>265257.59088923474</v>
      </c>
      <c r="G1648" s="46">
        <v>2055.1409638726004</v>
      </c>
      <c r="H1648" s="46">
        <v>11879.360148638347</v>
      </c>
      <c r="I1648" s="47">
        <v>0.77477178201877683</v>
      </c>
      <c r="J1648" s="47">
        <v>4.478424202230987</v>
      </c>
      <c r="K1648" s="48">
        <f>IF(I1648&lt;='CBSA Bike Groupings'!$B$2,'CBSA Bike Groupings'!$A$2,
IF(AND(I1648&lt;='CBSA Bike Groupings'!$B$3,I1648&gt;'CBSA Bike Groupings'!$B$2),'CBSA Bike Groupings'!$A$3,
IF(AND(I1648&lt;='CBSA Bike Groupings'!$B$4,I1648&gt;'CBSA Bike Groupings'!$B$3),'CBSA Bike Groupings'!$A$4,
IF(AND(I1648&lt;='CBSA Bike Groupings'!$B$5,I1648&gt;'CBSA Bike Groupings'!$B$4),'CBSA Bike Groupings'!$A$5,
IF(I1648&gt;'CBSA Bike Groupings'!$B$5,'CBSA Bike Groupings'!$A$6,"")))))</f>
        <v>4</v>
      </c>
      <c r="L1648" s="48">
        <f>IF(J1648&lt;='CBSA Walk Groupings'!$B$2,'CBSA Walk Groupings'!$A$2,
IF(AND(J1648&lt;='CBSA Walk Groupings'!$B$3,J1648&gt;'CBSA Walk Groupings'!$B$2),'CBSA Walk Groupings'!$A$3,
IF(AND(J1648&lt;='CBSA Walk Groupings'!$B$4,J1648&gt;'CBSA Walk Groupings'!$B$3),'CBSA Walk Groupings'!$A$4,
IF(AND(J1648&lt;='CBSA Walk Groupings'!$B$5,J1648&gt;'CBSA Walk Groupings'!$B$4),'CBSA Walk Groupings'!$A$5,
IF(J1648&gt;'CBSA Walk Groupings'!$B$5,'CBSA Walk Groupings'!$A$6,"")))))</f>
        <v>5</v>
      </c>
      <c r="M1648" s="72">
        <v>1</v>
      </c>
      <c r="N1648" s="72">
        <v>6</v>
      </c>
    </row>
    <row r="1649" spans="1:14" x14ac:dyDescent="0.25">
      <c r="A1649" t="str">
        <f t="shared" si="25"/>
        <v>South Central Regional COG_2015</v>
      </c>
      <c r="B1649" t="s">
        <v>472</v>
      </c>
      <c r="C1649" s="49" t="s">
        <v>178</v>
      </c>
      <c r="D1649">
        <v>2015</v>
      </c>
      <c r="E1649" s="45">
        <v>547731.39305533853</v>
      </c>
      <c r="F1649" s="50">
        <v>268665.44986026775</v>
      </c>
      <c r="G1649" s="46">
        <v>2248.3972993477328</v>
      </c>
      <c r="H1649" s="46">
        <v>12605.478891319433</v>
      </c>
      <c r="I1649" s="47">
        <v>0.83687623418534796</v>
      </c>
      <c r="J1649" s="47">
        <v>4.6918868421211259</v>
      </c>
      <c r="K1649" s="48">
        <f>IF(I1649&lt;='CBSA Bike Groupings'!$B$2,'CBSA Bike Groupings'!$A$2,
IF(AND(I1649&lt;='CBSA Bike Groupings'!$B$3,I1649&gt;'CBSA Bike Groupings'!$B$2),'CBSA Bike Groupings'!$A$3,
IF(AND(I1649&lt;='CBSA Bike Groupings'!$B$4,I1649&gt;'CBSA Bike Groupings'!$B$3),'CBSA Bike Groupings'!$A$4,
IF(AND(I1649&lt;='CBSA Bike Groupings'!$B$5,I1649&gt;'CBSA Bike Groupings'!$B$4),'CBSA Bike Groupings'!$A$5,
IF(I1649&gt;'CBSA Bike Groupings'!$B$5,'CBSA Bike Groupings'!$A$6,"")))))</f>
        <v>5</v>
      </c>
      <c r="L1649" s="48">
        <f>IF(J1649&lt;='CBSA Walk Groupings'!$B$2,'CBSA Walk Groupings'!$A$2,
IF(AND(J1649&lt;='CBSA Walk Groupings'!$B$3,J1649&gt;'CBSA Walk Groupings'!$B$2),'CBSA Walk Groupings'!$A$3,
IF(AND(J1649&lt;='CBSA Walk Groupings'!$B$4,J1649&gt;'CBSA Walk Groupings'!$B$3),'CBSA Walk Groupings'!$A$4,
IF(AND(J1649&lt;='CBSA Walk Groupings'!$B$5,J1649&gt;'CBSA Walk Groupings'!$B$4),'CBSA Walk Groupings'!$A$5,
IF(J1649&gt;'CBSA Walk Groupings'!$B$5,'CBSA Walk Groupings'!$A$6,"")))))</f>
        <v>5</v>
      </c>
      <c r="M1649" s="72">
        <v>0</v>
      </c>
      <c r="N1649" s="72">
        <v>10</v>
      </c>
    </row>
    <row r="1650" spans="1:14" x14ac:dyDescent="0.25">
      <c r="A1650" t="str">
        <f t="shared" si="25"/>
        <v>South Central Regional COG_2016</v>
      </c>
      <c r="B1650" t="s">
        <v>472</v>
      </c>
      <c r="C1650" s="49" t="s">
        <v>178</v>
      </c>
      <c r="D1650">
        <v>2016</v>
      </c>
      <c r="E1650" s="45">
        <v>547386.15774651454</v>
      </c>
      <c r="F1650" s="50">
        <v>271235.03369306098</v>
      </c>
      <c r="G1650" s="46">
        <v>2225.3602048967168</v>
      </c>
      <c r="H1650" s="46">
        <v>12355.38668136755</v>
      </c>
      <c r="I1650" s="47">
        <v>0.82045456097497049</v>
      </c>
      <c r="J1650" s="47">
        <v>4.5552326014600819</v>
      </c>
      <c r="K1650" s="48">
        <f>IF(I1650&lt;='CBSA Bike Groupings'!$B$2,'CBSA Bike Groupings'!$A$2,
IF(AND(I1650&lt;='CBSA Bike Groupings'!$B$3,I1650&gt;'CBSA Bike Groupings'!$B$2),'CBSA Bike Groupings'!$A$3,
IF(AND(I1650&lt;='CBSA Bike Groupings'!$B$4,I1650&gt;'CBSA Bike Groupings'!$B$3),'CBSA Bike Groupings'!$A$4,
IF(AND(I1650&lt;='CBSA Bike Groupings'!$B$5,I1650&gt;'CBSA Bike Groupings'!$B$4),'CBSA Bike Groupings'!$A$5,
IF(I1650&gt;'CBSA Bike Groupings'!$B$5,'CBSA Bike Groupings'!$A$6,"")))))</f>
        <v>5</v>
      </c>
      <c r="L1650" s="48">
        <f>IF(J1650&lt;='CBSA Walk Groupings'!$B$2,'CBSA Walk Groupings'!$A$2,
IF(AND(J1650&lt;='CBSA Walk Groupings'!$B$3,J1650&gt;'CBSA Walk Groupings'!$B$2),'CBSA Walk Groupings'!$A$3,
IF(AND(J1650&lt;='CBSA Walk Groupings'!$B$4,J1650&gt;'CBSA Walk Groupings'!$B$3),'CBSA Walk Groupings'!$A$4,
IF(AND(J1650&lt;='CBSA Walk Groupings'!$B$5,J1650&gt;'CBSA Walk Groupings'!$B$4),'CBSA Walk Groupings'!$A$5,
IF(J1650&gt;'CBSA Walk Groupings'!$B$5,'CBSA Walk Groupings'!$A$6,"")))))</f>
        <v>5</v>
      </c>
      <c r="M1650" s="72">
        <v>1</v>
      </c>
      <c r="N1650" s="72">
        <v>11</v>
      </c>
    </row>
    <row r="1651" spans="1:14" x14ac:dyDescent="0.25">
      <c r="A1651" t="str">
        <f t="shared" si="25"/>
        <v>South Central Regional COG_2017</v>
      </c>
      <c r="B1651" t="s">
        <v>472</v>
      </c>
      <c r="C1651" s="49" t="s">
        <v>178</v>
      </c>
      <c r="D1651">
        <v>2017</v>
      </c>
      <c r="E1651" s="45">
        <v>548629</v>
      </c>
      <c r="F1651" s="50">
        <v>273298</v>
      </c>
      <c r="G1651" s="46">
        <v>2178</v>
      </c>
      <c r="H1651" s="46">
        <v>12677</v>
      </c>
      <c r="I1651" s="47">
        <f>(G1651/$F1651)*100</f>
        <v>0.7969322863687256</v>
      </c>
      <c r="J1651" s="47">
        <f>(H1651/$F1651)*100</f>
        <v>4.6385264436622293</v>
      </c>
      <c r="K1651" s="48">
        <f>IF(I1651&lt;='CBSA Bike Groupings'!$B$2,'CBSA Bike Groupings'!$A$2,
IF(AND(I1651&lt;='CBSA Bike Groupings'!$B$3,I1651&gt;'CBSA Bike Groupings'!$B$2),'CBSA Bike Groupings'!$A$3,
IF(AND(I1651&lt;='CBSA Bike Groupings'!$B$4,I1651&gt;'CBSA Bike Groupings'!$B$3),'CBSA Bike Groupings'!$A$4,
IF(AND(I1651&lt;='CBSA Bike Groupings'!$B$5,I1651&gt;'CBSA Bike Groupings'!$B$4),'CBSA Bike Groupings'!$A$5,
IF(I1651&gt;'CBSA Bike Groupings'!$B$5,'CBSA Bike Groupings'!$A$6,"")))))</f>
        <v>5</v>
      </c>
      <c r="L1651" s="48">
        <f>IF(J1651&lt;='CBSA Walk Groupings'!$B$2,'CBSA Walk Groupings'!$A$2,
IF(AND(J1651&lt;='CBSA Walk Groupings'!$B$3,J1651&gt;'CBSA Walk Groupings'!$B$2),'CBSA Walk Groupings'!$A$3,
IF(AND(J1651&lt;='CBSA Walk Groupings'!$B$4,J1651&gt;'CBSA Walk Groupings'!$B$3),'CBSA Walk Groupings'!$A$4,
IF(AND(J1651&lt;='CBSA Walk Groupings'!$B$5,J1651&gt;'CBSA Walk Groupings'!$B$4),'CBSA Walk Groupings'!$A$5,
IF(J1651&gt;'CBSA Walk Groupings'!$B$5,'CBSA Walk Groupings'!$A$6,"")))))</f>
        <v>5</v>
      </c>
      <c r="M1651" s="72">
        <v>1</v>
      </c>
      <c r="N1651" s="72">
        <v>8</v>
      </c>
    </row>
    <row r="1652" spans="1:14" x14ac:dyDescent="0.25">
      <c r="A1652" t="str">
        <f t="shared" si="25"/>
        <v>South East Texas Regional Planning Commission_2013</v>
      </c>
      <c r="B1652" t="s">
        <v>473</v>
      </c>
      <c r="C1652" s="49" t="s">
        <v>93</v>
      </c>
      <c r="D1652">
        <v>2013</v>
      </c>
      <c r="E1652" s="45">
        <v>389145.93247703306</v>
      </c>
      <c r="F1652" s="50">
        <v>157177.15538531137</v>
      </c>
      <c r="G1652" s="46">
        <v>359.30985007046303</v>
      </c>
      <c r="H1652" s="46">
        <v>1967.3448829738149</v>
      </c>
      <c r="I1652" s="47">
        <v>0.22860182778447297</v>
      </c>
      <c r="J1652" s="47">
        <v>1.2516735515100617</v>
      </c>
      <c r="K1652" s="48">
        <f>IF(I1652&lt;='CBSA Bike Groupings'!$B$2,'CBSA Bike Groupings'!$A$2,
IF(AND(I1652&lt;='CBSA Bike Groupings'!$B$3,I1652&gt;'CBSA Bike Groupings'!$B$2),'CBSA Bike Groupings'!$A$3,
IF(AND(I1652&lt;='CBSA Bike Groupings'!$B$4,I1652&gt;'CBSA Bike Groupings'!$B$3),'CBSA Bike Groupings'!$A$4,
IF(AND(I1652&lt;='CBSA Bike Groupings'!$B$5,I1652&gt;'CBSA Bike Groupings'!$B$4),'CBSA Bike Groupings'!$A$5,
IF(I1652&gt;'CBSA Bike Groupings'!$B$5,'CBSA Bike Groupings'!$A$6,"")))))</f>
        <v>1</v>
      </c>
      <c r="L1652" s="48">
        <f>IF(J1652&lt;='CBSA Walk Groupings'!$B$2,'CBSA Walk Groupings'!$A$2,
IF(AND(J1652&lt;='CBSA Walk Groupings'!$B$3,J1652&gt;'CBSA Walk Groupings'!$B$2),'CBSA Walk Groupings'!$A$3,
IF(AND(J1652&lt;='CBSA Walk Groupings'!$B$4,J1652&gt;'CBSA Walk Groupings'!$B$3),'CBSA Walk Groupings'!$A$4,
IF(AND(J1652&lt;='CBSA Walk Groupings'!$B$5,J1652&gt;'CBSA Walk Groupings'!$B$4),'CBSA Walk Groupings'!$A$5,
IF(J1652&gt;'CBSA Walk Groupings'!$B$5,'CBSA Walk Groupings'!$A$6,"")))))</f>
        <v>1</v>
      </c>
      <c r="M1652" s="72">
        <v>3</v>
      </c>
      <c r="N1652" s="72">
        <v>7</v>
      </c>
    </row>
    <row r="1653" spans="1:14" x14ac:dyDescent="0.25">
      <c r="A1653" t="str">
        <f t="shared" si="25"/>
        <v>South East Texas Regional Planning Commission_2014</v>
      </c>
      <c r="B1653" t="s">
        <v>473</v>
      </c>
      <c r="C1653" s="49" t="s">
        <v>93</v>
      </c>
      <c r="D1653">
        <v>2014</v>
      </c>
      <c r="E1653" s="45">
        <v>390084.46360074793</v>
      </c>
      <c r="F1653" s="50">
        <v>158479.51851748719</v>
      </c>
      <c r="G1653" s="46">
        <v>330.24267368233154</v>
      </c>
      <c r="H1653" s="46">
        <v>1909.1054669985563</v>
      </c>
      <c r="I1653" s="47">
        <v>0.2083819264291186</v>
      </c>
      <c r="J1653" s="47">
        <v>1.2046386087347298</v>
      </c>
      <c r="K1653" s="48">
        <f>IF(I1653&lt;='CBSA Bike Groupings'!$B$2,'CBSA Bike Groupings'!$A$2,
IF(AND(I1653&lt;='CBSA Bike Groupings'!$B$3,I1653&gt;'CBSA Bike Groupings'!$B$2),'CBSA Bike Groupings'!$A$3,
IF(AND(I1653&lt;='CBSA Bike Groupings'!$B$4,I1653&gt;'CBSA Bike Groupings'!$B$3),'CBSA Bike Groupings'!$A$4,
IF(AND(I1653&lt;='CBSA Bike Groupings'!$B$5,I1653&gt;'CBSA Bike Groupings'!$B$4),'CBSA Bike Groupings'!$A$5,
IF(I1653&gt;'CBSA Bike Groupings'!$B$5,'CBSA Bike Groupings'!$A$6,"")))))</f>
        <v>1</v>
      </c>
      <c r="L1653" s="48">
        <f>IF(J1653&lt;='CBSA Walk Groupings'!$B$2,'CBSA Walk Groupings'!$A$2,
IF(AND(J1653&lt;='CBSA Walk Groupings'!$B$3,J1653&gt;'CBSA Walk Groupings'!$B$2),'CBSA Walk Groupings'!$A$3,
IF(AND(J1653&lt;='CBSA Walk Groupings'!$B$4,J1653&gt;'CBSA Walk Groupings'!$B$3),'CBSA Walk Groupings'!$A$4,
IF(AND(J1653&lt;='CBSA Walk Groupings'!$B$5,J1653&gt;'CBSA Walk Groupings'!$B$4),'CBSA Walk Groupings'!$A$5,
IF(J1653&gt;'CBSA Walk Groupings'!$B$5,'CBSA Walk Groupings'!$A$6,"")))))</f>
        <v>1</v>
      </c>
      <c r="M1653" s="72">
        <v>0</v>
      </c>
      <c r="N1653" s="72">
        <v>17</v>
      </c>
    </row>
    <row r="1654" spans="1:14" x14ac:dyDescent="0.25">
      <c r="A1654" t="str">
        <f t="shared" si="25"/>
        <v>South East Texas Regional Planning Commission_2015</v>
      </c>
      <c r="B1654" t="s">
        <v>473</v>
      </c>
      <c r="C1654" s="49" t="s">
        <v>93</v>
      </c>
      <c r="D1654">
        <v>2015</v>
      </c>
      <c r="E1654" s="45">
        <v>391121.38574824511</v>
      </c>
      <c r="F1654" s="50">
        <v>160069.68863176095</v>
      </c>
      <c r="G1654" s="46">
        <v>282.31891997602816</v>
      </c>
      <c r="H1654" s="46">
        <v>1874.592254310842</v>
      </c>
      <c r="I1654" s="47">
        <v>0.17637250524395073</v>
      </c>
      <c r="J1654" s="47">
        <v>1.1711100773259617</v>
      </c>
      <c r="K1654" s="48">
        <f>IF(I1654&lt;='CBSA Bike Groupings'!$B$2,'CBSA Bike Groupings'!$A$2,
IF(AND(I1654&lt;='CBSA Bike Groupings'!$B$3,I1654&gt;'CBSA Bike Groupings'!$B$2),'CBSA Bike Groupings'!$A$3,
IF(AND(I1654&lt;='CBSA Bike Groupings'!$B$4,I1654&gt;'CBSA Bike Groupings'!$B$3),'CBSA Bike Groupings'!$A$4,
IF(AND(I1654&lt;='CBSA Bike Groupings'!$B$5,I1654&gt;'CBSA Bike Groupings'!$B$4),'CBSA Bike Groupings'!$A$5,
IF(I1654&gt;'CBSA Bike Groupings'!$B$5,'CBSA Bike Groupings'!$A$6,"")))))</f>
        <v>1</v>
      </c>
      <c r="L1654" s="48">
        <f>IF(J1654&lt;='CBSA Walk Groupings'!$B$2,'CBSA Walk Groupings'!$A$2,
IF(AND(J1654&lt;='CBSA Walk Groupings'!$B$3,J1654&gt;'CBSA Walk Groupings'!$B$2),'CBSA Walk Groupings'!$A$3,
IF(AND(J1654&lt;='CBSA Walk Groupings'!$B$4,J1654&gt;'CBSA Walk Groupings'!$B$3),'CBSA Walk Groupings'!$A$4,
IF(AND(J1654&lt;='CBSA Walk Groupings'!$B$5,J1654&gt;'CBSA Walk Groupings'!$B$4),'CBSA Walk Groupings'!$A$5,
IF(J1654&gt;'CBSA Walk Groupings'!$B$5,'CBSA Walk Groupings'!$A$6,"")))))</f>
        <v>1</v>
      </c>
      <c r="M1654" s="72">
        <v>1</v>
      </c>
      <c r="N1654" s="72">
        <v>9</v>
      </c>
    </row>
    <row r="1655" spans="1:14" x14ac:dyDescent="0.25">
      <c r="A1655" t="str">
        <f t="shared" si="25"/>
        <v>South East Texas Regional Planning Commission_2016</v>
      </c>
      <c r="B1655" t="s">
        <v>473</v>
      </c>
      <c r="C1655" s="49" t="s">
        <v>93</v>
      </c>
      <c r="D1655">
        <v>2016</v>
      </c>
      <c r="E1655" s="45">
        <v>392018.76859298325</v>
      </c>
      <c r="F1655" s="50">
        <v>161980.31985167027</v>
      </c>
      <c r="G1655" s="46">
        <v>223.01187462756326</v>
      </c>
      <c r="H1655" s="46">
        <v>1499.268105612899</v>
      </c>
      <c r="I1655" s="47">
        <v>0.13767837650387479</v>
      </c>
      <c r="J1655" s="47">
        <v>0.92558658174389274</v>
      </c>
      <c r="K1655" s="48">
        <f>IF(I1655&lt;='CBSA Bike Groupings'!$B$2,'CBSA Bike Groupings'!$A$2,
IF(AND(I1655&lt;='CBSA Bike Groupings'!$B$3,I1655&gt;'CBSA Bike Groupings'!$B$2),'CBSA Bike Groupings'!$A$3,
IF(AND(I1655&lt;='CBSA Bike Groupings'!$B$4,I1655&gt;'CBSA Bike Groupings'!$B$3),'CBSA Bike Groupings'!$A$4,
IF(AND(I1655&lt;='CBSA Bike Groupings'!$B$5,I1655&gt;'CBSA Bike Groupings'!$B$4),'CBSA Bike Groupings'!$A$5,
IF(I1655&gt;'CBSA Bike Groupings'!$B$5,'CBSA Bike Groupings'!$A$6,"")))))</f>
        <v>1</v>
      </c>
      <c r="L1655" s="48">
        <f>IF(J1655&lt;='CBSA Walk Groupings'!$B$2,'CBSA Walk Groupings'!$A$2,
IF(AND(J1655&lt;='CBSA Walk Groupings'!$B$3,J1655&gt;'CBSA Walk Groupings'!$B$2),'CBSA Walk Groupings'!$A$3,
IF(AND(J1655&lt;='CBSA Walk Groupings'!$B$4,J1655&gt;'CBSA Walk Groupings'!$B$3),'CBSA Walk Groupings'!$A$4,
IF(AND(J1655&lt;='CBSA Walk Groupings'!$B$5,J1655&gt;'CBSA Walk Groupings'!$B$4),'CBSA Walk Groupings'!$A$5,
IF(J1655&gt;'CBSA Walk Groupings'!$B$5,'CBSA Walk Groupings'!$A$6,"")))))</f>
        <v>1</v>
      </c>
      <c r="M1655" s="72">
        <v>2</v>
      </c>
      <c r="N1655" s="72">
        <v>17</v>
      </c>
    </row>
    <row r="1656" spans="1:14" x14ac:dyDescent="0.25">
      <c r="A1656" t="str">
        <f t="shared" si="25"/>
        <v>South East Texas Regional Planning Commission_2017</v>
      </c>
      <c r="B1656" t="s">
        <v>473</v>
      </c>
      <c r="C1656" s="49" t="s">
        <v>93</v>
      </c>
      <c r="D1656">
        <v>2017</v>
      </c>
      <c r="E1656" s="45">
        <v>394121</v>
      </c>
      <c r="F1656" s="50">
        <v>163364</v>
      </c>
      <c r="G1656" s="46">
        <v>106</v>
      </c>
      <c r="H1656" s="46">
        <v>1554</v>
      </c>
      <c r="I1656" s="47">
        <f>(G1656/$F1656)*100</f>
        <v>6.4885776548076687E-2</v>
      </c>
      <c r="J1656" s="47">
        <f>(H1656/$F1656)*100</f>
        <v>0.95124996939350159</v>
      </c>
      <c r="K1656" s="48">
        <f>IF(I1656&lt;='CBSA Bike Groupings'!$B$2,'CBSA Bike Groupings'!$A$2,
IF(AND(I1656&lt;='CBSA Bike Groupings'!$B$3,I1656&gt;'CBSA Bike Groupings'!$B$2),'CBSA Bike Groupings'!$A$3,
IF(AND(I1656&lt;='CBSA Bike Groupings'!$B$4,I1656&gt;'CBSA Bike Groupings'!$B$3),'CBSA Bike Groupings'!$A$4,
IF(AND(I1656&lt;='CBSA Bike Groupings'!$B$5,I1656&gt;'CBSA Bike Groupings'!$B$4),'CBSA Bike Groupings'!$A$5,
IF(I1656&gt;'CBSA Bike Groupings'!$B$5,'CBSA Bike Groupings'!$A$6,"")))))</f>
        <v>1</v>
      </c>
      <c r="L1656" s="48">
        <f>IF(J1656&lt;='CBSA Walk Groupings'!$B$2,'CBSA Walk Groupings'!$A$2,
IF(AND(J1656&lt;='CBSA Walk Groupings'!$B$3,J1656&gt;'CBSA Walk Groupings'!$B$2),'CBSA Walk Groupings'!$A$3,
IF(AND(J1656&lt;='CBSA Walk Groupings'!$B$4,J1656&gt;'CBSA Walk Groupings'!$B$3),'CBSA Walk Groupings'!$A$4,
IF(AND(J1656&lt;='CBSA Walk Groupings'!$B$5,J1656&gt;'CBSA Walk Groupings'!$B$4),'CBSA Walk Groupings'!$A$5,
IF(J1656&gt;'CBSA Walk Groupings'!$B$5,'CBSA Walk Groupings'!$A$6,"")))))</f>
        <v>1</v>
      </c>
      <c r="M1656" s="72">
        <v>2</v>
      </c>
      <c r="N1656" s="72">
        <v>12</v>
      </c>
    </row>
    <row r="1657" spans="1:14" x14ac:dyDescent="0.25">
      <c r="A1657" t="str">
        <f t="shared" si="25"/>
        <v>South Eastern COG_2013</v>
      </c>
      <c r="B1657" t="s">
        <v>474</v>
      </c>
      <c r="C1657" s="49" t="s">
        <v>436</v>
      </c>
      <c r="D1657">
        <v>2013</v>
      </c>
      <c r="E1657" s="45">
        <v>188319.38835231401</v>
      </c>
      <c r="F1657" s="50">
        <v>102894.84158317669</v>
      </c>
      <c r="G1657" s="46">
        <v>379.41588180029663</v>
      </c>
      <c r="H1657" s="46">
        <v>2132.6565143905059</v>
      </c>
      <c r="I1657" s="47">
        <v>0.36874140235066083</v>
      </c>
      <c r="J1657" s="47">
        <v>2.0726563951862826</v>
      </c>
      <c r="K1657" s="48">
        <f>IF(I1657&lt;='CBSA Bike Groupings'!$B$2,'CBSA Bike Groupings'!$A$2,
IF(AND(I1657&lt;='CBSA Bike Groupings'!$B$3,I1657&gt;'CBSA Bike Groupings'!$B$2),'CBSA Bike Groupings'!$A$3,
IF(AND(I1657&lt;='CBSA Bike Groupings'!$B$4,I1657&gt;'CBSA Bike Groupings'!$B$3),'CBSA Bike Groupings'!$A$4,
IF(AND(I1657&lt;='CBSA Bike Groupings'!$B$5,I1657&gt;'CBSA Bike Groupings'!$B$4),'CBSA Bike Groupings'!$A$5,
IF(I1657&gt;'CBSA Bike Groupings'!$B$5,'CBSA Bike Groupings'!$A$6,"")))))</f>
        <v>3</v>
      </c>
      <c r="L1657" s="48">
        <f>IF(J1657&lt;='CBSA Walk Groupings'!$B$2,'CBSA Walk Groupings'!$A$2,
IF(AND(J1657&lt;='CBSA Walk Groupings'!$B$3,J1657&gt;'CBSA Walk Groupings'!$B$2),'CBSA Walk Groupings'!$A$3,
IF(AND(J1657&lt;='CBSA Walk Groupings'!$B$4,J1657&gt;'CBSA Walk Groupings'!$B$3),'CBSA Walk Groupings'!$A$4,
IF(AND(J1657&lt;='CBSA Walk Groupings'!$B$5,J1657&gt;'CBSA Walk Groupings'!$B$4),'CBSA Walk Groupings'!$A$5,
IF(J1657&gt;'CBSA Walk Groupings'!$B$5,'CBSA Walk Groupings'!$A$6,"")))))</f>
        <v>3</v>
      </c>
      <c r="M1657" s="72">
        <v>0</v>
      </c>
      <c r="N1657" s="72">
        <v>1</v>
      </c>
    </row>
    <row r="1658" spans="1:14" x14ac:dyDescent="0.25">
      <c r="A1658" t="str">
        <f t="shared" si="25"/>
        <v>South Eastern COG_2014</v>
      </c>
      <c r="B1658" t="s">
        <v>474</v>
      </c>
      <c r="C1658" s="49" t="s">
        <v>436</v>
      </c>
      <c r="D1658">
        <v>2014</v>
      </c>
      <c r="E1658" s="45">
        <v>192406.10650337153</v>
      </c>
      <c r="F1658" s="50">
        <v>105322.99882115959</v>
      </c>
      <c r="G1658" s="46">
        <v>363.40462837857723</v>
      </c>
      <c r="H1658" s="46">
        <v>1931.5487887639847</v>
      </c>
      <c r="I1658" s="47">
        <v>0.34503824658054505</v>
      </c>
      <c r="J1658" s="47">
        <v>1.833928781351726</v>
      </c>
      <c r="K1658" s="48">
        <f>IF(I1658&lt;='CBSA Bike Groupings'!$B$2,'CBSA Bike Groupings'!$A$2,
IF(AND(I1658&lt;='CBSA Bike Groupings'!$B$3,I1658&gt;'CBSA Bike Groupings'!$B$2),'CBSA Bike Groupings'!$A$3,
IF(AND(I1658&lt;='CBSA Bike Groupings'!$B$4,I1658&gt;'CBSA Bike Groupings'!$B$3),'CBSA Bike Groupings'!$A$4,
IF(AND(I1658&lt;='CBSA Bike Groupings'!$B$5,I1658&gt;'CBSA Bike Groupings'!$B$4),'CBSA Bike Groupings'!$A$5,
IF(I1658&gt;'CBSA Bike Groupings'!$B$5,'CBSA Bike Groupings'!$A$6,"")))))</f>
        <v>2</v>
      </c>
      <c r="L1658" s="48">
        <f>IF(J1658&lt;='CBSA Walk Groupings'!$B$2,'CBSA Walk Groupings'!$A$2,
IF(AND(J1658&lt;='CBSA Walk Groupings'!$B$3,J1658&gt;'CBSA Walk Groupings'!$B$2),'CBSA Walk Groupings'!$A$3,
IF(AND(J1658&lt;='CBSA Walk Groupings'!$B$4,J1658&gt;'CBSA Walk Groupings'!$B$3),'CBSA Walk Groupings'!$A$4,
IF(AND(J1658&lt;='CBSA Walk Groupings'!$B$5,J1658&gt;'CBSA Walk Groupings'!$B$4),'CBSA Walk Groupings'!$A$5,
IF(J1658&gt;'CBSA Walk Groupings'!$B$5,'CBSA Walk Groupings'!$A$6,"")))))</f>
        <v>3</v>
      </c>
      <c r="M1658" s="72">
        <v>1</v>
      </c>
      <c r="N1658" s="72">
        <v>3</v>
      </c>
    </row>
    <row r="1659" spans="1:14" x14ac:dyDescent="0.25">
      <c r="A1659" t="str">
        <f t="shared" si="25"/>
        <v>South Eastern COG_2015</v>
      </c>
      <c r="B1659" t="s">
        <v>474</v>
      </c>
      <c r="C1659" s="49" t="s">
        <v>436</v>
      </c>
      <c r="D1659">
        <v>2015</v>
      </c>
      <c r="E1659" s="45">
        <v>196380.40382448075</v>
      </c>
      <c r="F1659" s="50">
        <v>107164.55771439691</v>
      </c>
      <c r="G1659" s="46">
        <v>467.62827015202402</v>
      </c>
      <c r="H1659" s="46">
        <v>1979.8614620241901</v>
      </c>
      <c r="I1659" s="47">
        <v>0.43636467142270585</v>
      </c>
      <c r="J1659" s="47">
        <v>1.8474965084078425</v>
      </c>
      <c r="K1659" s="48">
        <f>IF(I1659&lt;='CBSA Bike Groupings'!$B$2,'CBSA Bike Groupings'!$A$2,
IF(AND(I1659&lt;='CBSA Bike Groupings'!$B$3,I1659&gt;'CBSA Bike Groupings'!$B$2),'CBSA Bike Groupings'!$A$3,
IF(AND(I1659&lt;='CBSA Bike Groupings'!$B$4,I1659&gt;'CBSA Bike Groupings'!$B$3),'CBSA Bike Groupings'!$A$4,
IF(AND(I1659&lt;='CBSA Bike Groupings'!$B$5,I1659&gt;'CBSA Bike Groupings'!$B$4),'CBSA Bike Groupings'!$A$5,
IF(I1659&gt;'CBSA Bike Groupings'!$B$5,'CBSA Bike Groupings'!$A$6,"")))))</f>
        <v>3</v>
      </c>
      <c r="L1659" s="48">
        <f>IF(J1659&lt;='CBSA Walk Groupings'!$B$2,'CBSA Walk Groupings'!$A$2,
IF(AND(J1659&lt;='CBSA Walk Groupings'!$B$3,J1659&gt;'CBSA Walk Groupings'!$B$2),'CBSA Walk Groupings'!$A$3,
IF(AND(J1659&lt;='CBSA Walk Groupings'!$B$4,J1659&gt;'CBSA Walk Groupings'!$B$3),'CBSA Walk Groupings'!$A$4,
IF(AND(J1659&lt;='CBSA Walk Groupings'!$B$5,J1659&gt;'CBSA Walk Groupings'!$B$4),'CBSA Walk Groupings'!$A$5,
IF(J1659&gt;'CBSA Walk Groupings'!$B$5,'CBSA Walk Groupings'!$A$6,"")))))</f>
        <v>3</v>
      </c>
      <c r="M1659" s="72">
        <v>1</v>
      </c>
      <c r="N1659" s="72">
        <v>0</v>
      </c>
    </row>
    <row r="1660" spans="1:14" x14ac:dyDescent="0.25">
      <c r="A1660" t="str">
        <f t="shared" si="25"/>
        <v>South Eastern COG_2016</v>
      </c>
      <c r="B1660" t="s">
        <v>474</v>
      </c>
      <c r="C1660" s="49" t="s">
        <v>436</v>
      </c>
      <c r="D1660">
        <v>2016</v>
      </c>
      <c r="E1660" s="45">
        <v>200910.45050177391</v>
      </c>
      <c r="F1660" s="50">
        <v>109757.03050332572</v>
      </c>
      <c r="G1660" s="46">
        <v>334.64628985811095</v>
      </c>
      <c r="H1660" s="46">
        <v>2033.9188785944568</v>
      </c>
      <c r="I1660" s="47">
        <v>0.30489736131114709</v>
      </c>
      <c r="J1660" s="47">
        <v>1.8531103376861382</v>
      </c>
      <c r="K1660" s="48">
        <f>IF(I1660&lt;='CBSA Bike Groupings'!$B$2,'CBSA Bike Groupings'!$A$2,
IF(AND(I1660&lt;='CBSA Bike Groupings'!$B$3,I1660&gt;'CBSA Bike Groupings'!$B$2),'CBSA Bike Groupings'!$A$3,
IF(AND(I1660&lt;='CBSA Bike Groupings'!$B$4,I1660&gt;'CBSA Bike Groupings'!$B$3),'CBSA Bike Groupings'!$A$4,
IF(AND(I1660&lt;='CBSA Bike Groupings'!$B$5,I1660&gt;'CBSA Bike Groupings'!$B$4),'CBSA Bike Groupings'!$A$5,
IF(I1660&gt;'CBSA Bike Groupings'!$B$5,'CBSA Bike Groupings'!$A$6,"")))))</f>
        <v>2</v>
      </c>
      <c r="L1660" s="48">
        <f>IF(J1660&lt;='CBSA Walk Groupings'!$B$2,'CBSA Walk Groupings'!$A$2,
IF(AND(J1660&lt;='CBSA Walk Groupings'!$B$3,J1660&gt;'CBSA Walk Groupings'!$B$2),'CBSA Walk Groupings'!$A$3,
IF(AND(J1660&lt;='CBSA Walk Groupings'!$B$4,J1660&gt;'CBSA Walk Groupings'!$B$3),'CBSA Walk Groupings'!$A$4,
IF(AND(J1660&lt;='CBSA Walk Groupings'!$B$5,J1660&gt;'CBSA Walk Groupings'!$B$4),'CBSA Walk Groupings'!$A$5,
IF(J1660&gt;'CBSA Walk Groupings'!$B$5,'CBSA Walk Groupings'!$A$6,"")))))</f>
        <v>3</v>
      </c>
      <c r="M1660" s="72">
        <v>0</v>
      </c>
      <c r="N1660" s="72">
        <v>1</v>
      </c>
    </row>
    <row r="1661" spans="1:14" x14ac:dyDescent="0.25">
      <c r="A1661" t="str">
        <f t="shared" si="25"/>
        <v>South Eastern COG_2017</v>
      </c>
      <c r="B1661" t="s">
        <v>474</v>
      </c>
      <c r="C1661" s="49" t="s">
        <v>436</v>
      </c>
      <c r="D1661">
        <v>2017</v>
      </c>
      <c r="E1661" s="45">
        <v>203876</v>
      </c>
      <c r="F1661" s="50">
        <v>111554</v>
      </c>
      <c r="G1661" s="46">
        <v>441</v>
      </c>
      <c r="H1661" s="46">
        <v>2006</v>
      </c>
      <c r="I1661" s="47">
        <f>(G1661/$F1661)*100</f>
        <v>0.3953242375889704</v>
      </c>
      <c r="J1661" s="47">
        <f>(H1661/$F1661)*100</f>
        <v>1.7982322462663822</v>
      </c>
      <c r="K1661" s="48">
        <f>IF(I1661&lt;='CBSA Bike Groupings'!$B$2,'CBSA Bike Groupings'!$A$2,
IF(AND(I1661&lt;='CBSA Bike Groupings'!$B$3,I1661&gt;'CBSA Bike Groupings'!$B$2),'CBSA Bike Groupings'!$A$3,
IF(AND(I1661&lt;='CBSA Bike Groupings'!$B$4,I1661&gt;'CBSA Bike Groupings'!$B$3),'CBSA Bike Groupings'!$A$4,
IF(AND(I1661&lt;='CBSA Bike Groupings'!$B$5,I1661&gt;'CBSA Bike Groupings'!$B$4),'CBSA Bike Groupings'!$A$5,
IF(I1661&gt;'CBSA Bike Groupings'!$B$5,'CBSA Bike Groupings'!$A$6,"")))))</f>
        <v>3</v>
      </c>
      <c r="L1661" s="48">
        <f>IF(J1661&lt;='CBSA Walk Groupings'!$B$2,'CBSA Walk Groupings'!$A$2,
IF(AND(J1661&lt;='CBSA Walk Groupings'!$B$3,J1661&gt;'CBSA Walk Groupings'!$B$2),'CBSA Walk Groupings'!$A$3,
IF(AND(J1661&lt;='CBSA Walk Groupings'!$B$4,J1661&gt;'CBSA Walk Groupings'!$B$3),'CBSA Walk Groupings'!$A$4,
IF(AND(J1661&lt;='CBSA Walk Groupings'!$B$5,J1661&gt;'CBSA Walk Groupings'!$B$4),'CBSA Walk Groupings'!$A$5,
IF(J1661&gt;'CBSA Walk Groupings'!$B$5,'CBSA Walk Groupings'!$A$6,"")))))</f>
        <v>2</v>
      </c>
      <c r="M1661" s="72">
        <v>0</v>
      </c>
      <c r="N1661" s="72">
        <v>2</v>
      </c>
    </row>
    <row r="1662" spans="1:14" x14ac:dyDescent="0.25">
      <c r="A1662" t="str">
        <f t="shared" si="25"/>
        <v>South Jersey Transportation Planning Organization_2013</v>
      </c>
      <c r="B1662" t="s">
        <v>475</v>
      </c>
      <c r="C1662" s="49" t="s">
        <v>400</v>
      </c>
      <c r="D1662">
        <v>2013</v>
      </c>
      <c r="E1662" s="45">
        <v>566472.99413579248</v>
      </c>
      <c r="F1662" s="50">
        <v>241794.29294209409</v>
      </c>
      <c r="G1662" s="46">
        <v>1832.0420949467607</v>
      </c>
      <c r="H1662" s="46">
        <v>7916.3879179050573</v>
      </c>
      <c r="I1662" s="47">
        <v>0.75768624339926238</v>
      </c>
      <c r="J1662" s="47">
        <v>3.274017687340911</v>
      </c>
      <c r="K1662" s="48">
        <f>IF(I1662&lt;='CBSA Bike Groupings'!$B$2,'CBSA Bike Groupings'!$A$2,
IF(AND(I1662&lt;='CBSA Bike Groupings'!$B$3,I1662&gt;'CBSA Bike Groupings'!$B$2),'CBSA Bike Groupings'!$A$3,
IF(AND(I1662&lt;='CBSA Bike Groupings'!$B$4,I1662&gt;'CBSA Bike Groupings'!$B$3),'CBSA Bike Groupings'!$A$4,
IF(AND(I1662&lt;='CBSA Bike Groupings'!$B$5,I1662&gt;'CBSA Bike Groupings'!$B$4),'CBSA Bike Groupings'!$A$5,
IF(I1662&gt;'CBSA Bike Groupings'!$B$5,'CBSA Bike Groupings'!$A$6,"")))))</f>
        <v>4</v>
      </c>
      <c r="L1662" s="48">
        <f>IF(J1662&lt;='CBSA Walk Groupings'!$B$2,'CBSA Walk Groupings'!$A$2,
IF(AND(J1662&lt;='CBSA Walk Groupings'!$B$3,J1662&gt;'CBSA Walk Groupings'!$B$2),'CBSA Walk Groupings'!$A$3,
IF(AND(J1662&lt;='CBSA Walk Groupings'!$B$4,J1662&gt;'CBSA Walk Groupings'!$B$3),'CBSA Walk Groupings'!$A$4,
IF(AND(J1662&lt;='CBSA Walk Groupings'!$B$5,J1662&gt;'CBSA Walk Groupings'!$B$4),'CBSA Walk Groupings'!$A$5,
IF(J1662&gt;'CBSA Walk Groupings'!$B$5,'CBSA Walk Groupings'!$A$6,"")))))</f>
        <v>5</v>
      </c>
      <c r="M1662" s="72">
        <v>3</v>
      </c>
      <c r="N1662" s="72">
        <v>8</v>
      </c>
    </row>
    <row r="1663" spans="1:14" x14ac:dyDescent="0.25">
      <c r="A1663" t="str">
        <f t="shared" si="25"/>
        <v>South Jersey Transportation Planning Organization_2014</v>
      </c>
      <c r="B1663" t="s">
        <v>475</v>
      </c>
      <c r="C1663" s="49" t="s">
        <v>400</v>
      </c>
      <c r="D1663">
        <v>2014</v>
      </c>
      <c r="E1663" s="45">
        <v>566511.43412878329</v>
      </c>
      <c r="F1663" s="50">
        <v>243326.1629609408</v>
      </c>
      <c r="G1663" s="46">
        <v>1826.01524141867</v>
      </c>
      <c r="H1663" s="46">
        <v>7590.9627842933496</v>
      </c>
      <c r="I1663" s="47">
        <v>0.7504393359097129</v>
      </c>
      <c r="J1663" s="47">
        <v>3.1196656750436929</v>
      </c>
      <c r="K1663" s="48">
        <f>IF(I1663&lt;='CBSA Bike Groupings'!$B$2,'CBSA Bike Groupings'!$A$2,
IF(AND(I1663&lt;='CBSA Bike Groupings'!$B$3,I1663&gt;'CBSA Bike Groupings'!$B$2),'CBSA Bike Groupings'!$A$3,
IF(AND(I1663&lt;='CBSA Bike Groupings'!$B$4,I1663&gt;'CBSA Bike Groupings'!$B$3),'CBSA Bike Groupings'!$A$4,
IF(AND(I1663&lt;='CBSA Bike Groupings'!$B$5,I1663&gt;'CBSA Bike Groupings'!$B$4),'CBSA Bike Groupings'!$A$5,
IF(I1663&gt;'CBSA Bike Groupings'!$B$5,'CBSA Bike Groupings'!$A$6,"")))))</f>
        <v>4</v>
      </c>
      <c r="L1663" s="48">
        <f>IF(J1663&lt;='CBSA Walk Groupings'!$B$2,'CBSA Walk Groupings'!$A$2,
IF(AND(J1663&lt;='CBSA Walk Groupings'!$B$3,J1663&gt;'CBSA Walk Groupings'!$B$2),'CBSA Walk Groupings'!$A$3,
IF(AND(J1663&lt;='CBSA Walk Groupings'!$B$4,J1663&gt;'CBSA Walk Groupings'!$B$3),'CBSA Walk Groupings'!$A$4,
IF(AND(J1663&lt;='CBSA Walk Groupings'!$B$5,J1663&gt;'CBSA Walk Groupings'!$B$4),'CBSA Walk Groupings'!$A$5,
IF(J1663&gt;'CBSA Walk Groupings'!$B$5,'CBSA Walk Groupings'!$A$6,"")))))</f>
        <v>4</v>
      </c>
      <c r="M1663" s="72">
        <v>0</v>
      </c>
      <c r="N1663" s="72">
        <v>16</v>
      </c>
    </row>
    <row r="1664" spans="1:14" x14ac:dyDescent="0.25">
      <c r="A1664" t="str">
        <f t="shared" si="25"/>
        <v>South Jersey Transportation Planning Organization_2015</v>
      </c>
      <c r="B1664" t="s">
        <v>475</v>
      </c>
      <c r="C1664" s="49" t="s">
        <v>400</v>
      </c>
      <c r="D1664">
        <v>2015</v>
      </c>
      <c r="E1664" s="45">
        <v>565339.47735069529</v>
      </c>
      <c r="F1664" s="50">
        <v>244867.69350521956</v>
      </c>
      <c r="G1664" s="46">
        <v>1597.3955422688923</v>
      </c>
      <c r="H1664" s="46">
        <v>7439.0338035238956</v>
      </c>
      <c r="I1664" s="47">
        <v>0.65235046706348887</v>
      </c>
      <c r="J1664" s="47">
        <v>3.0379809181995365</v>
      </c>
      <c r="K1664" s="48">
        <f>IF(I1664&lt;='CBSA Bike Groupings'!$B$2,'CBSA Bike Groupings'!$A$2,
IF(AND(I1664&lt;='CBSA Bike Groupings'!$B$3,I1664&gt;'CBSA Bike Groupings'!$B$2),'CBSA Bike Groupings'!$A$3,
IF(AND(I1664&lt;='CBSA Bike Groupings'!$B$4,I1664&gt;'CBSA Bike Groupings'!$B$3),'CBSA Bike Groupings'!$A$4,
IF(AND(I1664&lt;='CBSA Bike Groupings'!$B$5,I1664&gt;'CBSA Bike Groupings'!$B$4),'CBSA Bike Groupings'!$A$5,
IF(I1664&gt;'CBSA Bike Groupings'!$B$5,'CBSA Bike Groupings'!$A$6,"")))))</f>
        <v>4</v>
      </c>
      <c r="L1664" s="48">
        <f>IF(J1664&lt;='CBSA Walk Groupings'!$B$2,'CBSA Walk Groupings'!$A$2,
IF(AND(J1664&lt;='CBSA Walk Groupings'!$B$3,J1664&gt;'CBSA Walk Groupings'!$B$2),'CBSA Walk Groupings'!$A$3,
IF(AND(J1664&lt;='CBSA Walk Groupings'!$B$4,J1664&gt;'CBSA Walk Groupings'!$B$3),'CBSA Walk Groupings'!$A$4,
IF(AND(J1664&lt;='CBSA Walk Groupings'!$B$5,J1664&gt;'CBSA Walk Groupings'!$B$4),'CBSA Walk Groupings'!$A$5,
IF(J1664&gt;'CBSA Walk Groupings'!$B$5,'CBSA Walk Groupings'!$A$6,"")))))</f>
        <v>4</v>
      </c>
      <c r="M1664" s="72">
        <v>3</v>
      </c>
      <c r="N1664" s="72">
        <v>18</v>
      </c>
    </row>
    <row r="1665" spans="1:14" x14ac:dyDescent="0.25">
      <c r="A1665" t="str">
        <f t="shared" si="25"/>
        <v>South Jersey Transportation Planning Organization_2016</v>
      </c>
      <c r="B1665" t="s">
        <v>475</v>
      </c>
      <c r="C1665" s="49" t="s">
        <v>400</v>
      </c>
      <c r="D1665">
        <v>2016</v>
      </c>
      <c r="E1665" s="45">
        <v>561684.26030768838</v>
      </c>
      <c r="F1665" s="50">
        <v>243732.29182959363</v>
      </c>
      <c r="G1665" s="46">
        <v>1495.7320185998472</v>
      </c>
      <c r="H1665" s="46">
        <v>7746.0575285945215</v>
      </c>
      <c r="I1665" s="47">
        <v>0.61367823170743163</v>
      </c>
      <c r="J1665" s="47">
        <v>3.1781006408499235</v>
      </c>
      <c r="K1665" s="48">
        <f>IF(I1665&lt;='CBSA Bike Groupings'!$B$2,'CBSA Bike Groupings'!$A$2,
IF(AND(I1665&lt;='CBSA Bike Groupings'!$B$3,I1665&gt;'CBSA Bike Groupings'!$B$2),'CBSA Bike Groupings'!$A$3,
IF(AND(I1665&lt;='CBSA Bike Groupings'!$B$4,I1665&gt;'CBSA Bike Groupings'!$B$3),'CBSA Bike Groupings'!$A$4,
IF(AND(I1665&lt;='CBSA Bike Groupings'!$B$5,I1665&gt;'CBSA Bike Groupings'!$B$4),'CBSA Bike Groupings'!$A$5,
IF(I1665&gt;'CBSA Bike Groupings'!$B$5,'CBSA Bike Groupings'!$A$6,"")))))</f>
        <v>3</v>
      </c>
      <c r="L1665" s="48">
        <f>IF(J1665&lt;='CBSA Walk Groupings'!$B$2,'CBSA Walk Groupings'!$A$2,
IF(AND(J1665&lt;='CBSA Walk Groupings'!$B$3,J1665&gt;'CBSA Walk Groupings'!$B$2),'CBSA Walk Groupings'!$A$3,
IF(AND(J1665&lt;='CBSA Walk Groupings'!$B$4,J1665&gt;'CBSA Walk Groupings'!$B$3),'CBSA Walk Groupings'!$A$4,
IF(AND(J1665&lt;='CBSA Walk Groupings'!$B$5,J1665&gt;'CBSA Walk Groupings'!$B$4),'CBSA Walk Groupings'!$A$5,
IF(J1665&gt;'CBSA Walk Groupings'!$B$5,'CBSA Walk Groupings'!$A$6,"")))))</f>
        <v>4</v>
      </c>
      <c r="M1665" s="72">
        <v>7</v>
      </c>
      <c r="N1665" s="72">
        <v>19</v>
      </c>
    </row>
    <row r="1666" spans="1:14" x14ac:dyDescent="0.25">
      <c r="A1666" t="str">
        <f t="shared" si="25"/>
        <v>South Jersey Transportation Planning Organization_2017</v>
      </c>
      <c r="B1666" t="s">
        <v>475</v>
      </c>
      <c r="C1666" s="49" t="s">
        <v>400</v>
      </c>
      <c r="D1666">
        <v>2017</v>
      </c>
      <c r="E1666" s="45">
        <v>558266</v>
      </c>
      <c r="F1666" s="50">
        <v>245103</v>
      </c>
      <c r="G1666" s="46">
        <v>1281</v>
      </c>
      <c r="H1666" s="46">
        <v>7668</v>
      </c>
      <c r="I1666" s="47">
        <f>(G1666/$F1666)*100</f>
        <v>0.52263742181858241</v>
      </c>
      <c r="J1666" s="47">
        <f>(H1666/$F1666)*100</f>
        <v>3.1284806795510463</v>
      </c>
      <c r="K1666" s="48">
        <f>IF(I1666&lt;='CBSA Bike Groupings'!$B$2,'CBSA Bike Groupings'!$A$2,
IF(AND(I1666&lt;='CBSA Bike Groupings'!$B$3,I1666&gt;'CBSA Bike Groupings'!$B$2),'CBSA Bike Groupings'!$A$3,
IF(AND(I1666&lt;='CBSA Bike Groupings'!$B$4,I1666&gt;'CBSA Bike Groupings'!$B$3),'CBSA Bike Groupings'!$A$4,
IF(AND(I1666&lt;='CBSA Bike Groupings'!$B$5,I1666&gt;'CBSA Bike Groupings'!$B$4),'CBSA Bike Groupings'!$A$5,
IF(I1666&gt;'CBSA Bike Groupings'!$B$5,'CBSA Bike Groupings'!$A$6,"")))))</f>
        <v>3</v>
      </c>
      <c r="L1666" s="48">
        <f>IF(J1666&lt;='CBSA Walk Groupings'!$B$2,'CBSA Walk Groupings'!$A$2,
IF(AND(J1666&lt;='CBSA Walk Groupings'!$B$3,J1666&gt;'CBSA Walk Groupings'!$B$2),'CBSA Walk Groupings'!$A$3,
IF(AND(J1666&lt;='CBSA Walk Groupings'!$B$4,J1666&gt;'CBSA Walk Groupings'!$B$3),'CBSA Walk Groupings'!$A$4,
IF(AND(J1666&lt;='CBSA Walk Groupings'!$B$5,J1666&gt;'CBSA Walk Groupings'!$B$4),'CBSA Walk Groupings'!$A$5,
IF(J1666&gt;'CBSA Walk Groupings'!$B$5,'CBSA Walk Groupings'!$A$6,"")))))</f>
        <v>4</v>
      </c>
      <c r="M1666" s="72">
        <v>2</v>
      </c>
      <c r="N1666" s="72">
        <v>17</v>
      </c>
    </row>
    <row r="1667" spans="1:14" x14ac:dyDescent="0.25">
      <c r="A1667" t="str">
        <f t="shared" ref="A1667:A1730" si="26">B1667&amp;"_"&amp;D1667</f>
        <v>South Tangipahoa MPO_2013</v>
      </c>
      <c r="B1667" t="s">
        <v>476</v>
      </c>
      <c r="C1667" s="49" t="s">
        <v>104</v>
      </c>
      <c r="D1667">
        <v>2013</v>
      </c>
      <c r="E1667" s="45">
        <v>85143.496372125766</v>
      </c>
      <c r="F1667" s="50">
        <v>36292.370805409795</v>
      </c>
      <c r="G1667" s="46">
        <v>112.70466651162999</v>
      </c>
      <c r="H1667" s="46">
        <v>647.13748837158005</v>
      </c>
      <c r="I1667" s="47">
        <v>0.31054644271084669</v>
      </c>
      <c r="J1667" s="47">
        <v>1.7831226618987284</v>
      </c>
      <c r="K1667" s="48">
        <f>IF(I1667&lt;='CBSA Bike Groupings'!$B$2,'CBSA Bike Groupings'!$A$2,
IF(AND(I1667&lt;='CBSA Bike Groupings'!$B$3,I1667&gt;'CBSA Bike Groupings'!$B$2),'CBSA Bike Groupings'!$A$3,
IF(AND(I1667&lt;='CBSA Bike Groupings'!$B$4,I1667&gt;'CBSA Bike Groupings'!$B$3),'CBSA Bike Groupings'!$A$4,
IF(AND(I1667&lt;='CBSA Bike Groupings'!$B$5,I1667&gt;'CBSA Bike Groupings'!$B$4),'CBSA Bike Groupings'!$A$5,
IF(I1667&gt;'CBSA Bike Groupings'!$B$5,'CBSA Bike Groupings'!$A$6,"")))))</f>
        <v>2</v>
      </c>
      <c r="L1667" s="48">
        <f>IF(J1667&lt;='CBSA Walk Groupings'!$B$2,'CBSA Walk Groupings'!$A$2,
IF(AND(J1667&lt;='CBSA Walk Groupings'!$B$3,J1667&gt;'CBSA Walk Groupings'!$B$2),'CBSA Walk Groupings'!$A$3,
IF(AND(J1667&lt;='CBSA Walk Groupings'!$B$4,J1667&gt;'CBSA Walk Groupings'!$B$3),'CBSA Walk Groupings'!$A$4,
IF(AND(J1667&lt;='CBSA Walk Groupings'!$B$5,J1667&gt;'CBSA Walk Groupings'!$B$4),'CBSA Walk Groupings'!$A$5,
IF(J1667&gt;'CBSA Walk Groupings'!$B$5,'CBSA Walk Groupings'!$A$6,"")))))</f>
        <v>2</v>
      </c>
      <c r="M1667" s="72">
        <v>0</v>
      </c>
      <c r="N1667" s="72">
        <v>3</v>
      </c>
    </row>
    <row r="1668" spans="1:14" x14ac:dyDescent="0.25">
      <c r="A1668" t="str">
        <f t="shared" si="26"/>
        <v>South Tangipahoa MPO_2014</v>
      </c>
      <c r="B1668" t="s">
        <v>476</v>
      </c>
      <c r="C1668" s="49" t="s">
        <v>104</v>
      </c>
      <c r="D1668">
        <v>2014</v>
      </c>
      <c r="E1668" s="45">
        <v>85931.229507484109</v>
      </c>
      <c r="F1668" s="50">
        <v>35807.556022633675</v>
      </c>
      <c r="G1668" s="46">
        <v>130.17542840752</v>
      </c>
      <c r="H1668" s="46">
        <v>675.26637978771009</v>
      </c>
      <c r="I1668" s="47">
        <v>0.36354178521772651</v>
      </c>
      <c r="J1668" s="47">
        <v>1.885820912661226</v>
      </c>
      <c r="K1668" s="48">
        <f>IF(I1668&lt;='CBSA Bike Groupings'!$B$2,'CBSA Bike Groupings'!$A$2,
IF(AND(I1668&lt;='CBSA Bike Groupings'!$B$3,I1668&gt;'CBSA Bike Groupings'!$B$2),'CBSA Bike Groupings'!$A$3,
IF(AND(I1668&lt;='CBSA Bike Groupings'!$B$4,I1668&gt;'CBSA Bike Groupings'!$B$3),'CBSA Bike Groupings'!$A$4,
IF(AND(I1668&lt;='CBSA Bike Groupings'!$B$5,I1668&gt;'CBSA Bike Groupings'!$B$4),'CBSA Bike Groupings'!$A$5,
IF(I1668&gt;'CBSA Bike Groupings'!$B$5,'CBSA Bike Groupings'!$A$6,"")))))</f>
        <v>3</v>
      </c>
      <c r="L1668" s="48">
        <f>IF(J1668&lt;='CBSA Walk Groupings'!$B$2,'CBSA Walk Groupings'!$A$2,
IF(AND(J1668&lt;='CBSA Walk Groupings'!$B$3,J1668&gt;'CBSA Walk Groupings'!$B$2),'CBSA Walk Groupings'!$A$3,
IF(AND(J1668&lt;='CBSA Walk Groupings'!$B$4,J1668&gt;'CBSA Walk Groupings'!$B$3),'CBSA Walk Groupings'!$A$4,
IF(AND(J1668&lt;='CBSA Walk Groupings'!$B$5,J1668&gt;'CBSA Walk Groupings'!$B$4),'CBSA Walk Groupings'!$A$5,
IF(J1668&gt;'CBSA Walk Groupings'!$B$5,'CBSA Walk Groupings'!$A$6,"")))))</f>
        <v>3</v>
      </c>
      <c r="M1668" s="72">
        <v>1</v>
      </c>
      <c r="N1668" s="72">
        <v>3</v>
      </c>
    </row>
    <row r="1669" spans="1:14" x14ac:dyDescent="0.25">
      <c r="A1669" t="str">
        <f t="shared" si="26"/>
        <v>South Tangipahoa MPO_2015</v>
      </c>
      <c r="B1669" t="s">
        <v>476</v>
      </c>
      <c r="C1669" s="49" t="s">
        <v>104</v>
      </c>
      <c r="D1669">
        <v>2015</v>
      </c>
      <c r="E1669" s="45">
        <v>86952.212315337456</v>
      </c>
      <c r="F1669" s="50">
        <v>36425.993380893269</v>
      </c>
      <c r="G1669" s="46">
        <v>137.01040745479301</v>
      </c>
      <c r="H1669" s="46">
        <v>757.24859269857063</v>
      </c>
      <c r="I1669" s="47">
        <v>0.37613361980859483</v>
      </c>
      <c r="J1669" s="47">
        <v>2.0788687484245094</v>
      </c>
      <c r="K1669" s="48">
        <f>IF(I1669&lt;='CBSA Bike Groupings'!$B$2,'CBSA Bike Groupings'!$A$2,
IF(AND(I1669&lt;='CBSA Bike Groupings'!$B$3,I1669&gt;'CBSA Bike Groupings'!$B$2),'CBSA Bike Groupings'!$A$3,
IF(AND(I1669&lt;='CBSA Bike Groupings'!$B$4,I1669&gt;'CBSA Bike Groupings'!$B$3),'CBSA Bike Groupings'!$A$4,
IF(AND(I1669&lt;='CBSA Bike Groupings'!$B$5,I1669&gt;'CBSA Bike Groupings'!$B$4),'CBSA Bike Groupings'!$A$5,
IF(I1669&gt;'CBSA Bike Groupings'!$B$5,'CBSA Bike Groupings'!$A$6,"")))))</f>
        <v>3</v>
      </c>
      <c r="L1669" s="48">
        <f>IF(J1669&lt;='CBSA Walk Groupings'!$B$2,'CBSA Walk Groupings'!$A$2,
IF(AND(J1669&lt;='CBSA Walk Groupings'!$B$3,J1669&gt;'CBSA Walk Groupings'!$B$2),'CBSA Walk Groupings'!$A$3,
IF(AND(J1669&lt;='CBSA Walk Groupings'!$B$4,J1669&gt;'CBSA Walk Groupings'!$B$3),'CBSA Walk Groupings'!$A$4,
IF(AND(J1669&lt;='CBSA Walk Groupings'!$B$5,J1669&gt;'CBSA Walk Groupings'!$B$4),'CBSA Walk Groupings'!$A$5,
IF(J1669&gt;'CBSA Walk Groupings'!$B$5,'CBSA Walk Groupings'!$A$6,"")))))</f>
        <v>3</v>
      </c>
      <c r="M1669" s="72">
        <v>1</v>
      </c>
      <c r="N1669" s="72">
        <v>5</v>
      </c>
    </row>
    <row r="1670" spans="1:14" x14ac:dyDescent="0.25">
      <c r="A1670" t="str">
        <f t="shared" si="26"/>
        <v>South Tangipahoa MPO_2016</v>
      </c>
      <c r="B1670" t="s">
        <v>476</v>
      </c>
      <c r="C1670" s="49" t="s">
        <v>104</v>
      </c>
      <c r="D1670">
        <v>2016</v>
      </c>
      <c r="E1670" s="45">
        <v>86963.704810382827</v>
      </c>
      <c r="F1670" s="50">
        <v>36330.455047249488</v>
      </c>
      <c r="G1670" s="46">
        <v>141.65939540517002</v>
      </c>
      <c r="H1670" s="46">
        <v>687.00280546258159</v>
      </c>
      <c r="I1670" s="47">
        <v>0.38991913319262095</v>
      </c>
      <c r="J1670" s="47">
        <v>1.8909832111078755</v>
      </c>
      <c r="K1670" s="48">
        <f>IF(I1670&lt;='CBSA Bike Groupings'!$B$2,'CBSA Bike Groupings'!$A$2,
IF(AND(I1670&lt;='CBSA Bike Groupings'!$B$3,I1670&gt;'CBSA Bike Groupings'!$B$2),'CBSA Bike Groupings'!$A$3,
IF(AND(I1670&lt;='CBSA Bike Groupings'!$B$4,I1670&gt;'CBSA Bike Groupings'!$B$3),'CBSA Bike Groupings'!$A$4,
IF(AND(I1670&lt;='CBSA Bike Groupings'!$B$5,I1670&gt;'CBSA Bike Groupings'!$B$4),'CBSA Bike Groupings'!$A$5,
IF(I1670&gt;'CBSA Bike Groupings'!$B$5,'CBSA Bike Groupings'!$A$6,"")))))</f>
        <v>3</v>
      </c>
      <c r="L1670" s="48">
        <f>IF(J1670&lt;='CBSA Walk Groupings'!$B$2,'CBSA Walk Groupings'!$A$2,
IF(AND(J1670&lt;='CBSA Walk Groupings'!$B$3,J1670&gt;'CBSA Walk Groupings'!$B$2),'CBSA Walk Groupings'!$A$3,
IF(AND(J1670&lt;='CBSA Walk Groupings'!$B$4,J1670&gt;'CBSA Walk Groupings'!$B$3),'CBSA Walk Groupings'!$A$4,
IF(AND(J1670&lt;='CBSA Walk Groupings'!$B$5,J1670&gt;'CBSA Walk Groupings'!$B$4),'CBSA Walk Groupings'!$A$5,
IF(J1670&gt;'CBSA Walk Groupings'!$B$5,'CBSA Walk Groupings'!$A$6,"")))))</f>
        <v>3</v>
      </c>
      <c r="M1670" s="72">
        <v>2</v>
      </c>
      <c r="N1670" s="72">
        <v>7</v>
      </c>
    </row>
    <row r="1671" spans="1:14" x14ac:dyDescent="0.25">
      <c r="A1671" t="str">
        <f t="shared" si="26"/>
        <v>South Tangipahoa MPO_2017</v>
      </c>
      <c r="B1671" t="s">
        <v>476</v>
      </c>
      <c r="C1671" s="49" t="s">
        <v>104</v>
      </c>
      <c r="D1671">
        <v>2017</v>
      </c>
      <c r="E1671" s="45">
        <v>88671</v>
      </c>
      <c r="F1671" s="50">
        <v>37796</v>
      </c>
      <c r="G1671" s="46">
        <v>174</v>
      </c>
      <c r="H1671" s="46">
        <v>735</v>
      </c>
      <c r="I1671" s="47">
        <f>(G1671/$F1671)*100</f>
        <v>0.46036617631495397</v>
      </c>
      <c r="J1671" s="47">
        <f>(H1671/$F1671)*100</f>
        <v>1.9446502275373054</v>
      </c>
      <c r="K1671" s="48">
        <f>IF(I1671&lt;='CBSA Bike Groupings'!$B$2,'CBSA Bike Groupings'!$A$2,
IF(AND(I1671&lt;='CBSA Bike Groupings'!$B$3,I1671&gt;'CBSA Bike Groupings'!$B$2),'CBSA Bike Groupings'!$A$3,
IF(AND(I1671&lt;='CBSA Bike Groupings'!$B$4,I1671&gt;'CBSA Bike Groupings'!$B$3),'CBSA Bike Groupings'!$A$4,
IF(AND(I1671&lt;='CBSA Bike Groupings'!$B$5,I1671&gt;'CBSA Bike Groupings'!$B$4),'CBSA Bike Groupings'!$A$5,
IF(I1671&gt;'CBSA Bike Groupings'!$B$5,'CBSA Bike Groupings'!$A$6,"")))))</f>
        <v>3</v>
      </c>
      <c r="L1671" s="48">
        <f>IF(J1671&lt;='CBSA Walk Groupings'!$B$2,'CBSA Walk Groupings'!$A$2,
IF(AND(J1671&lt;='CBSA Walk Groupings'!$B$3,J1671&gt;'CBSA Walk Groupings'!$B$2),'CBSA Walk Groupings'!$A$3,
IF(AND(J1671&lt;='CBSA Walk Groupings'!$B$4,J1671&gt;'CBSA Walk Groupings'!$B$3),'CBSA Walk Groupings'!$A$4,
IF(AND(J1671&lt;='CBSA Walk Groupings'!$B$5,J1671&gt;'CBSA Walk Groupings'!$B$4),'CBSA Walk Groupings'!$A$5,
IF(J1671&gt;'CBSA Walk Groupings'!$B$5,'CBSA Walk Groupings'!$A$6,"")))))</f>
        <v>3</v>
      </c>
      <c r="M1671" s="72">
        <v>1</v>
      </c>
      <c r="N1671" s="72">
        <v>2</v>
      </c>
    </row>
    <row r="1672" spans="1:14" x14ac:dyDescent="0.25">
      <c r="A1672" t="str">
        <f t="shared" si="26"/>
        <v>South Western MPO_2013</v>
      </c>
      <c r="B1672" t="s">
        <v>477</v>
      </c>
      <c r="C1672" s="49" t="s">
        <v>178</v>
      </c>
      <c r="D1672">
        <v>2013</v>
      </c>
      <c r="E1672" s="45">
        <v>347134.54237380944</v>
      </c>
      <c r="F1672" s="50">
        <v>164444.06461408021</v>
      </c>
      <c r="G1672" s="46">
        <v>282.4032869129004</v>
      </c>
      <c r="H1672" s="46">
        <v>5897.0111639734505</v>
      </c>
      <c r="I1672" s="47">
        <v>0.17173212519141307</v>
      </c>
      <c r="J1672" s="47">
        <v>3.5860285853506748</v>
      </c>
      <c r="K1672" s="48">
        <f>IF(I1672&lt;='CBSA Bike Groupings'!$B$2,'CBSA Bike Groupings'!$A$2,
IF(AND(I1672&lt;='CBSA Bike Groupings'!$B$3,I1672&gt;'CBSA Bike Groupings'!$B$2),'CBSA Bike Groupings'!$A$3,
IF(AND(I1672&lt;='CBSA Bike Groupings'!$B$4,I1672&gt;'CBSA Bike Groupings'!$B$3),'CBSA Bike Groupings'!$A$4,
IF(AND(I1672&lt;='CBSA Bike Groupings'!$B$5,I1672&gt;'CBSA Bike Groupings'!$B$4),'CBSA Bike Groupings'!$A$5,
IF(I1672&gt;'CBSA Bike Groupings'!$B$5,'CBSA Bike Groupings'!$A$6,"")))))</f>
        <v>1</v>
      </c>
      <c r="L1672" s="48">
        <f>IF(J1672&lt;='CBSA Walk Groupings'!$B$2,'CBSA Walk Groupings'!$A$2,
IF(AND(J1672&lt;='CBSA Walk Groupings'!$B$3,J1672&gt;'CBSA Walk Groupings'!$B$2),'CBSA Walk Groupings'!$A$3,
IF(AND(J1672&lt;='CBSA Walk Groupings'!$B$4,J1672&gt;'CBSA Walk Groupings'!$B$3),'CBSA Walk Groupings'!$A$4,
IF(AND(J1672&lt;='CBSA Walk Groupings'!$B$5,J1672&gt;'CBSA Walk Groupings'!$B$4),'CBSA Walk Groupings'!$A$5,
IF(J1672&gt;'CBSA Walk Groupings'!$B$5,'CBSA Walk Groupings'!$A$6,"")))))</f>
        <v>5</v>
      </c>
      <c r="M1672" s="72">
        <v>0</v>
      </c>
      <c r="N1672" s="72">
        <v>6</v>
      </c>
    </row>
    <row r="1673" spans="1:14" x14ac:dyDescent="0.25">
      <c r="A1673" t="str">
        <f t="shared" si="26"/>
        <v>South Western MPO_2014</v>
      </c>
      <c r="B1673" t="s">
        <v>477</v>
      </c>
      <c r="C1673" s="49" t="s">
        <v>178</v>
      </c>
      <c r="D1673">
        <v>2014</v>
      </c>
      <c r="E1673" s="45">
        <v>350651.51751227048</v>
      </c>
      <c r="F1673" s="50">
        <v>168012.83394563245</v>
      </c>
      <c r="G1673" s="46">
        <v>361.51378585706044</v>
      </c>
      <c r="H1673" s="46">
        <v>5757.6170399756111</v>
      </c>
      <c r="I1673" s="47">
        <v>0.21517033988846548</v>
      </c>
      <c r="J1673" s="47">
        <v>3.4268912110837482</v>
      </c>
      <c r="K1673" s="48">
        <f>IF(I1673&lt;='CBSA Bike Groupings'!$B$2,'CBSA Bike Groupings'!$A$2,
IF(AND(I1673&lt;='CBSA Bike Groupings'!$B$3,I1673&gt;'CBSA Bike Groupings'!$B$2),'CBSA Bike Groupings'!$A$3,
IF(AND(I1673&lt;='CBSA Bike Groupings'!$B$4,I1673&gt;'CBSA Bike Groupings'!$B$3),'CBSA Bike Groupings'!$A$4,
IF(AND(I1673&lt;='CBSA Bike Groupings'!$B$5,I1673&gt;'CBSA Bike Groupings'!$B$4),'CBSA Bike Groupings'!$A$5,
IF(I1673&gt;'CBSA Bike Groupings'!$B$5,'CBSA Bike Groupings'!$A$6,"")))))</f>
        <v>1</v>
      </c>
      <c r="L1673" s="48">
        <f>IF(J1673&lt;='CBSA Walk Groupings'!$B$2,'CBSA Walk Groupings'!$A$2,
IF(AND(J1673&lt;='CBSA Walk Groupings'!$B$3,J1673&gt;'CBSA Walk Groupings'!$B$2),'CBSA Walk Groupings'!$A$3,
IF(AND(J1673&lt;='CBSA Walk Groupings'!$B$4,J1673&gt;'CBSA Walk Groupings'!$B$3),'CBSA Walk Groupings'!$A$4,
IF(AND(J1673&lt;='CBSA Walk Groupings'!$B$5,J1673&gt;'CBSA Walk Groupings'!$B$4),'CBSA Walk Groupings'!$A$5,
IF(J1673&gt;'CBSA Walk Groupings'!$B$5,'CBSA Walk Groupings'!$A$6,"")))))</f>
        <v>5</v>
      </c>
      <c r="M1673" s="72">
        <v>0</v>
      </c>
      <c r="N1673" s="72">
        <v>7</v>
      </c>
    </row>
    <row r="1674" spans="1:14" x14ac:dyDescent="0.25">
      <c r="A1674" t="str">
        <f t="shared" si="26"/>
        <v>South Western MPO_2015</v>
      </c>
      <c r="B1674" t="s">
        <v>477</v>
      </c>
      <c r="C1674" s="49" t="s">
        <v>178</v>
      </c>
      <c r="D1674">
        <v>2015</v>
      </c>
      <c r="E1674" s="45">
        <v>353223.12391294079</v>
      </c>
      <c r="F1674" s="50">
        <v>171991.8749815076</v>
      </c>
      <c r="G1674" s="46">
        <v>522.28155368154842</v>
      </c>
      <c r="H1674" s="46">
        <v>5831.7355367495702</v>
      </c>
      <c r="I1674" s="47">
        <v>0.30366641083347895</v>
      </c>
      <c r="J1674" s="47">
        <v>3.3907040884208004</v>
      </c>
      <c r="K1674" s="48">
        <f>IF(I1674&lt;='CBSA Bike Groupings'!$B$2,'CBSA Bike Groupings'!$A$2,
IF(AND(I1674&lt;='CBSA Bike Groupings'!$B$3,I1674&gt;'CBSA Bike Groupings'!$B$2),'CBSA Bike Groupings'!$A$3,
IF(AND(I1674&lt;='CBSA Bike Groupings'!$B$4,I1674&gt;'CBSA Bike Groupings'!$B$3),'CBSA Bike Groupings'!$A$4,
IF(AND(I1674&lt;='CBSA Bike Groupings'!$B$5,I1674&gt;'CBSA Bike Groupings'!$B$4),'CBSA Bike Groupings'!$A$5,
IF(I1674&gt;'CBSA Bike Groupings'!$B$5,'CBSA Bike Groupings'!$A$6,"")))))</f>
        <v>2</v>
      </c>
      <c r="L1674" s="48">
        <f>IF(J1674&lt;='CBSA Walk Groupings'!$B$2,'CBSA Walk Groupings'!$A$2,
IF(AND(J1674&lt;='CBSA Walk Groupings'!$B$3,J1674&gt;'CBSA Walk Groupings'!$B$2),'CBSA Walk Groupings'!$A$3,
IF(AND(J1674&lt;='CBSA Walk Groupings'!$B$4,J1674&gt;'CBSA Walk Groupings'!$B$3),'CBSA Walk Groupings'!$A$4,
IF(AND(J1674&lt;='CBSA Walk Groupings'!$B$5,J1674&gt;'CBSA Walk Groupings'!$B$4),'CBSA Walk Groupings'!$A$5,
IF(J1674&gt;'CBSA Walk Groupings'!$B$5,'CBSA Walk Groupings'!$A$6,"")))))</f>
        <v>5</v>
      </c>
      <c r="M1674" s="72">
        <v>0</v>
      </c>
      <c r="N1674" s="72">
        <v>2</v>
      </c>
    </row>
    <row r="1675" spans="1:14" x14ac:dyDescent="0.25">
      <c r="A1675" t="str">
        <f t="shared" si="26"/>
        <v>South Western MPO_2016</v>
      </c>
      <c r="B1675" t="s">
        <v>477</v>
      </c>
      <c r="C1675" s="49" t="s">
        <v>178</v>
      </c>
      <c r="D1675">
        <v>2016</v>
      </c>
      <c r="E1675" s="45">
        <v>354481.97517675179</v>
      </c>
      <c r="F1675" s="50">
        <v>174707.61724373559</v>
      </c>
      <c r="G1675" s="46">
        <v>530.43615533118816</v>
      </c>
      <c r="H1675" s="46">
        <v>6310.4233416043262</v>
      </c>
      <c r="I1675" s="47">
        <v>0.30361363957655818</v>
      </c>
      <c r="J1675" s="47">
        <v>3.6119909601884261</v>
      </c>
      <c r="K1675" s="48">
        <f>IF(I1675&lt;='CBSA Bike Groupings'!$B$2,'CBSA Bike Groupings'!$A$2,
IF(AND(I1675&lt;='CBSA Bike Groupings'!$B$3,I1675&gt;'CBSA Bike Groupings'!$B$2),'CBSA Bike Groupings'!$A$3,
IF(AND(I1675&lt;='CBSA Bike Groupings'!$B$4,I1675&gt;'CBSA Bike Groupings'!$B$3),'CBSA Bike Groupings'!$A$4,
IF(AND(I1675&lt;='CBSA Bike Groupings'!$B$5,I1675&gt;'CBSA Bike Groupings'!$B$4),'CBSA Bike Groupings'!$A$5,
IF(I1675&gt;'CBSA Bike Groupings'!$B$5,'CBSA Bike Groupings'!$A$6,"")))))</f>
        <v>2</v>
      </c>
      <c r="L1675" s="48">
        <f>IF(J1675&lt;='CBSA Walk Groupings'!$B$2,'CBSA Walk Groupings'!$A$2,
IF(AND(J1675&lt;='CBSA Walk Groupings'!$B$3,J1675&gt;'CBSA Walk Groupings'!$B$2),'CBSA Walk Groupings'!$A$3,
IF(AND(J1675&lt;='CBSA Walk Groupings'!$B$4,J1675&gt;'CBSA Walk Groupings'!$B$3),'CBSA Walk Groupings'!$A$4,
IF(AND(J1675&lt;='CBSA Walk Groupings'!$B$5,J1675&gt;'CBSA Walk Groupings'!$B$4),'CBSA Walk Groupings'!$A$5,
IF(J1675&gt;'CBSA Walk Groupings'!$B$5,'CBSA Walk Groupings'!$A$6,"")))))</f>
        <v>5</v>
      </c>
      <c r="M1675" s="72">
        <v>1</v>
      </c>
      <c r="N1675" s="72">
        <v>9</v>
      </c>
    </row>
    <row r="1676" spans="1:14" x14ac:dyDescent="0.25">
      <c r="A1676" t="str">
        <f t="shared" si="26"/>
        <v>South Western MPO_2017</v>
      </c>
      <c r="B1676" t="s">
        <v>477</v>
      </c>
      <c r="C1676" s="49" t="s">
        <v>178</v>
      </c>
      <c r="D1676">
        <v>2017</v>
      </c>
      <c r="E1676" s="45">
        <v>357537</v>
      </c>
      <c r="F1676" s="50">
        <v>177816</v>
      </c>
      <c r="G1676" s="46">
        <v>584</v>
      </c>
      <c r="H1676" s="46">
        <v>6514</v>
      </c>
      <c r="I1676" s="47">
        <f>(G1676/$F1676)*100</f>
        <v>0.32842938768164848</v>
      </c>
      <c r="J1676" s="47">
        <f>(H1676/$F1676)*100</f>
        <v>3.6633373824627702</v>
      </c>
      <c r="K1676" s="48">
        <f>IF(I1676&lt;='CBSA Bike Groupings'!$B$2,'CBSA Bike Groupings'!$A$2,
IF(AND(I1676&lt;='CBSA Bike Groupings'!$B$3,I1676&gt;'CBSA Bike Groupings'!$B$2),'CBSA Bike Groupings'!$A$3,
IF(AND(I1676&lt;='CBSA Bike Groupings'!$B$4,I1676&gt;'CBSA Bike Groupings'!$B$3),'CBSA Bike Groupings'!$A$4,
IF(AND(I1676&lt;='CBSA Bike Groupings'!$B$5,I1676&gt;'CBSA Bike Groupings'!$B$4),'CBSA Bike Groupings'!$A$5,
IF(I1676&gt;'CBSA Bike Groupings'!$B$5,'CBSA Bike Groupings'!$A$6,"")))))</f>
        <v>2</v>
      </c>
      <c r="L1676" s="48">
        <f>IF(J1676&lt;='CBSA Walk Groupings'!$B$2,'CBSA Walk Groupings'!$A$2,
IF(AND(J1676&lt;='CBSA Walk Groupings'!$B$3,J1676&gt;'CBSA Walk Groupings'!$B$2),'CBSA Walk Groupings'!$A$3,
IF(AND(J1676&lt;='CBSA Walk Groupings'!$B$4,J1676&gt;'CBSA Walk Groupings'!$B$3),'CBSA Walk Groupings'!$A$4,
IF(AND(J1676&lt;='CBSA Walk Groupings'!$B$5,J1676&gt;'CBSA Walk Groupings'!$B$4),'CBSA Walk Groupings'!$A$5,
IF(J1676&gt;'CBSA Walk Groupings'!$B$5,'CBSA Walk Groupings'!$A$6,"")))))</f>
        <v>5</v>
      </c>
      <c r="M1676" s="72">
        <v>1</v>
      </c>
      <c r="N1676" s="72">
        <v>7</v>
      </c>
    </row>
    <row r="1677" spans="1:14" x14ac:dyDescent="0.25">
      <c r="A1677" t="str">
        <f t="shared" si="26"/>
        <v>Southeast Arkansas Regional Planning Commission_2013</v>
      </c>
      <c r="B1677" t="s">
        <v>478</v>
      </c>
      <c r="C1677" s="49" t="s">
        <v>262</v>
      </c>
      <c r="D1677">
        <v>2013</v>
      </c>
      <c r="E1677" s="45">
        <v>61079.708852750147</v>
      </c>
      <c r="F1677" s="50">
        <v>23366.116573911822</v>
      </c>
      <c r="G1677" s="46">
        <v>0</v>
      </c>
      <c r="H1677" s="46">
        <v>314.54959081710865</v>
      </c>
      <c r="I1677" s="47">
        <v>0</v>
      </c>
      <c r="J1677" s="47">
        <v>1.3461782997706262</v>
      </c>
      <c r="K1677" s="48">
        <f>IF(I1677&lt;='CBSA Bike Groupings'!$B$2,'CBSA Bike Groupings'!$A$2,
IF(AND(I1677&lt;='CBSA Bike Groupings'!$B$3,I1677&gt;'CBSA Bike Groupings'!$B$2),'CBSA Bike Groupings'!$A$3,
IF(AND(I1677&lt;='CBSA Bike Groupings'!$B$4,I1677&gt;'CBSA Bike Groupings'!$B$3),'CBSA Bike Groupings'!$A$4,
IF(AND(I1677&lt;='CBSA Bike Groupings'!$B$5,I1677&gt;'CBSA Bike Groupings'!$B$4),'CBSA Bike Groupings'!$A$5,
IF(I1677&gt;'CBSA Bike Groupings'!$B$5,'CBSA Bike Groupings'!$A$6,"")))))</f>
        <v>1</v>
      </c>
      <c r="L1677" s="48">
        <f>IF(J1677&lt;='CBSA Walk Groupings'!$B$2,'CBSA Walk Groupings'!$A$2,
IF(AND(J1677&lt;='CBSA Walk Groupings'!$B$3,J1677&gt;'CBSA Walk Groupings'!$B$2),'CBSA Walk Groupings'!$A$3,
IF(AND(J1677&lt;='CBSA Walk Groupings'!$B$4,J1677&gt;'CBSA Walk Groupings'!$B$3),'CBSA Walk Groupings'!$A$4,
IF(AND(J1677&lt;='CBSA Walk Groupings'!$B$5,J1677&gt;'CBSA Walk Groupings'!$B$4),'CBSA Walk Groupings'!$A$5,
IF(J1677&gt;'CBSA Walk Groupings'!$B$5,'CBSA Walk Groupings'!$A$6,"")))))</f>
        <v>2</v>
      </c>
      <c r="M1677" s="72">
        <v>0</v>
      </c>
      <c r="N1677" s="72">
        <v>0</v>
      </c>
    </row>
    <row r="1678" spans="1:14" x14ac:dyDescent="0.25">
      <c r="A1678" t="str">
        <f t="shared" si="26"/>
        <v>Southeast Arkansas Regional Planning Commission_2014</v>
      </c>
      <c r="B1678" t="s">
        <v>478</v>
      </c>
      <c r="C1678" s="49" t="s">
        <v>262</v>
      </c>
      <c r="D1678">
        <v>2014</v>
      </c>
      <c r="E1678" s="45">
        <v>59653.956554015997</v>
      </c>
      <c r="F1678" s="50">
        <v>22843.467587021114</v>
      </c>
      <c r="G1678" s="46">
        <v>0</v>
      </c>
      <c r="H1678" s="46">
        <v>229.78878248362372</v>
      </c>
      <c r="I1678" s="47">
        <v>0</v>
      </c>
      <c r="J1678" s="47">
        <v>1.0059277629731747</v>
      </c>
      <c r="K1678" s="48">
        <f>IF(I1678&lt;='CBSA Bike Groupings'!$B$2,'CBSA Bike Groupings'!$A$2,
IF(AND(I1678&lt;='CBSA Bike Groupings'!$B$3,I1678&gt;'CBSA Bike Groupings'!$B$2),'CBSA Bike Groupings'!$A$3,
IF(AND(I1678&lt;='CBSA Bike Groupings'!$B$4,I1678&gt;'CBSA Bike Groupings'!$B$3),'CBSA Bike Groupings'!$A$4,
IF(AND(I1678&lt;='CBSA Bike Groupings'!$B$5,I1678&gt;'CBSA Bike Groupings'!$B$4),'CBSA Bike Groupings'!$A$5,
IF(I1678&gt;'CBSA Bike Groupings'!$B$5,'CBSA Bike Groupings'!$A$6,"")))))</f>
        <v>1</v>
      </c>
      <c r="L1678" s="48">
        <f>IF(J1678&lt;='CBSA Walk Groupings'!$B$2,'CBSA Walk Groupings'!$A$2,
IF(AND(J1678&lt;='CBSA Walk Groupings'!$B$3,J1678&gt;'CBSA Walk Groupings'!$B$2),'CBSA Walk Groupings'!$A$3,
IF(AND(J1678&lt;='CBSA Walk Groupings'!$B$4,J1678&gt;'CBSA Walk Groupings'!$B$3),'CBSA Walk Groupings'!$A$4,
IF(AND(J1678&lt;='CBSA Walk Groupings'!$B$5,J1678&gt;'CBSA Walk Groupings'!$B$4),'CBSA Walk Groupings'!$A$5,
IF(J1678&gt;'CBSA Walk Groupings'!$B$5,'CBSA Walk Groupings'!$A$6,"")))))</f>
        <v>1</v>
      </c>
      <c r="M1678" s="72">
        <v>0</v>
      </c>
      <c r="N1678" s="72">
        <v>3</v>
      </c>
    </row>
    <row r="1679" spans="1:14" x14ac:dyDescent="0.25">
      <c r="A1679" t="str">
        <f t="shared" si="26"/>
        <v>Southeast Arkansas Regional Planning Commission_2015</v>
      </c>
      <c r="B1679" t="s">
        <v>478</v>
      </c>
      <c r="C1679" s="49" t="s">
        <v>262</v>
      </c>
      <c r="D1679">
        <v>2015</v>
      </c>
      <c r="E1679" s="45">
        <v>58665.421446873326</v>
      </c>
      <c r="F1679" s="50">
        <v>22443.620391428136</v>
      </c>
      <c r="G1679" s="46">
        <v>0</v>
      </c>
      <c r="H1679" s="46">
        <v>364.3075215850705</v>
      </c>
      <c r="I1679" s="47">
        <v>0</v>
      </c>
      <c r="J1679" s="47">
        <v>1.623211920498397</v>
      </c>
      <c r="K1679" s="48">
        <f>IF(I1679&lt;='CBSA Bike Groupings'!$B$2,'CBSA Bike Groupings'!$A$2,
IF(AND(I1679&lt;='CBSA Bike Groupings'!$B$3,I1679&gt;'CBSA Bike Groupings'!$B$2),'CBSA Bike Groupings'!$A$3,
IF(AND(I1679&lt;='CBSA Bike Groupings'!$B$4,I1679&gt;'CBSA Bike Groupings'!$B$3),'CBSA Bike Groupings'!$A$4,
IF(AND(I1679&lt;='CBSA Bike Groupings'!$B$5,I1679&gt;'CBSA Bike Groupings'!$B$4),'CBSA Bike Groupings'!$A$5,
IF(I1679&gt;'CBSA Bike Groupings'!$B$5,'CBSA Bike Groupings'!$A$6,"")))))</f>
        <v>1</v>
      </c>
      <c r="L1679" s="48">
        <f>IF(J1679&lt;='CBSA Walk Groupings'!$B$2,'CBSA Walk Groupings'!$A$2,
IF(AND(J1679&lt;='CBSA Walk Groupings'!$B$3,J1679&gt;'CBSA Walk Groupings'!$B$2),'CBSA Walk Groupings'!$A$3,
IF(AND(J1679&lt;='CBSA Walk Groupings'!$B$4,J1679&gt;'CBSA Walk Groupings'!$B$3),'CBSA Walk Groupings'!$A$4,
IF(AND(J1679&lt;='CBSA Walk Groupings'!$B$5,J1679&gt;'CBSA Walk Groupings'!$B$4),'CBSA Walk Groupings'!$A$5,
IF(J1679&gt;'CBSA Walk Groupings'!$B$5,'CBSA Walk Groupings'!$A$6,"")))))</f>
        <v>2</v>
      </c>
      <c r="M1679" s="72">
        <v>0</v>
      </c>
      <c r="N1679" s="72">
        <v>0</v>
      </c>
    </row>
    <row r="1680" spans="1:14" x14ac:dyDescent="0.25">
      <c r="A1680" t="str">
        <f t="shared" si="26"/>
        <v>Southeast Arkansas Regional Planning Commission_2016</v>
      </c>
      <c r="B1680" t="s">
        <v>478</v>
      </c>
      <c r="C1680" s="49" t="s">
        <v>262</v>
      </c>
      <c r="D1680">
        <v>2016</v>
      </c>
      <c r="E1680" s="45">
        <v>57369.14748326179</v>
      </c>
      <c r="F1680" s="50">
        <v>21761.610304973059</v>
      </c>
      <c r="G1680" s="46">
        <v>15.958623562608</v>
      </c>
      <c r="H1680" s="46">
        <v>295.915467341414</v>
      </c>
      <c r="I1680" s="47">
        <v>7.3333835772994543E-2</v>
      </c>
      <c r="J1680" s="47">
        <v>1.3598050107247353</v>
      </c>
      <c r="K1680" s="48">
        <f>IF(I1680&lt;='CBSA Bike Groupings'!$B$2,'CBSA Bike Groupings'!$A$2,
IF(AND(I1680&lt;='CBSA Bike Groupings'!$B$3,I1680&gt;'CBSA Bike Groupings'!$B$2),'CBSA Bike Groupings'!$A$3,
IF(AND(I1680&lt;='CBSA Bike Groupings'!$B$4,I1680&gt;'CBSA Bike Groupings'!$B$3),'CBSA Bike Groupings'!$A$4,
IF(AND(I1680&lt;='CBSA Bike Groupings'!$B$5,I1680&gt;'CBSA Bike Groupings'!$B$4),'CBSA Bike Groupings'!$A$5,
IF(I1680&gt;'CBSA Bike Groupings'!$B$5,'CBSA Bike Groupings'!$A$6,"")))))</f>
        <v>1</v>
      </c>
      <c r="L1680" s="48">
        <f>IF(J1680&lt;='CBSA Walk Groupings'!$B$2,'CBSA Walk Groupings'!$A$2,
IF(AND(J1680&lt;='CBSA Walk Groupings'!$B$3,J1680&gt;'CBSA Walk Groupings'!$B$2),'CBSA Walk Groupings'!$A$3,
IF(AND(J1680&lt;='CBSA Walk Groupings'!$B$4,J1680&gt;'CBSA Walk Groupings'!$B$3),'CBSA Walk Groupings'!$A$4,
IF(AND(J1680&lt;='CBSA Walk Groupings'!$B$5,J1680&gt;'CBSA Walk Groupings'!$B$4),'CBSA Walk Groupings'!$A$5,
IF(J1680&gt;'CBSA Walk Groupings'!$B$5,'CBSA Walk Groupings'!$A$6,"")))))</f>
        <v>2</v>
      </c>
      <c r="M1680" s="72">
        <v>0</v>
      </c>
      <c r="N1680" s="72">
        <v>1</v>
      </c>
    </row>
    <row r="1681" spans="1:14" x14ac:dyDescent="0.25">
      <c r="A1681" t="str">
        <f t="shared" si="26"/>
        <v>Southeast Arkansas Regional Planning Commission_2017</v>
      </c>
      <c r="B1681" t="s">
        <v>478</v>
      </c>
      <c r="C1681" s="49" t="s">
        <v>262</v>
      </c>
      <c r="D1681">
        <v>2017</v>
      </c>
      <c r="E1681" s="45">
        <v>56942</v>
      </c>
      <c r="F1681" s="50">
        <v>21562</v>
      </c>
      <c r="G1681" s="46">
        <v>16</v>
      </c>
      <c r="H1681" s="46">
        <v>401</v>
      </c>
      <c r="I1681" s="47">
        <f>(G1681/$F1681)*100</f>
        <v>7.4204619237547537E-2</v>
      </c>
      <c r="J1681" s="47">
        <f>(H1681/$F1681)*100</f>
        <v>1.8597532696410353</v>
      </c>
      <c r="K1681" s="48">
        <f>IF(I1681&lt;='CBSA Bike Groupings'!$B$2,'CBSA Bike Groupings'!$A$2,
IF(AND(I1681&lt;='CBSA Bike Groupings'!$B$3,I1681&gt;'CBSA Bike Groupings'!$B$2),'CBSA Bike Groupings'!$A$3,
IF(AND(I1681&lt;='CBSA Bike Groupings'!$B$4,I1681&gt;'CBSA Bike Groupings'!$B$3),'CBSA Bike Groupings'!$A$4,
IF(AND(I1681&lt;='CBSA Bike Groupings'!$B$5,I1681&gt;'CBSA Bike Groupings'!$B$4),'CBSA Bike Groupings'!$A$5,
IF(I1681&gt;'CBSA Bike Groupings'!$B$5,'CBSA Bike Groupings'!$A$6,"")))))</f>
        <v>1</v>
      </c>
      <c r="L1681" s="48">
        <f>IF(J1681&lt;='CBSA Walk Groupings'!$B$2,'CBSA Walk Groupings'!$A$2,
IF(AND(J1681&lt;='CBSA Walk Groupings'!$B$3,J1681&gt;'CBSA Walk Groupings'!$B$2),'CBSA Walk Groupings'!$A$3,
IF(AND(J1681&lt;='CBSA Walk Groupings'!$B$4,J1681&gt;'CBSA Walk Groupings'!$B$3),'CBSA Walk Groupings'!$A$4,
IF(AND(J1681&lt;='CBSA Walk Groupings'!$B$5,J1681&gt;'CBSA Walk Groupings'!$B$4),'CBSA Walk Groupings'!$A$5,
IF(J1681&gt;'CBSA Walk Groupings'!$B$5,'CBSA Walk Groupings'!$A$6,"")))))</f>
        <v>3</v>
      </c>
      <c r="M1681" s="72">
        <v>0</v>
      </c>
      <c r="N1681" s="72">
        <v>4</v>
      </c>
    </row>
    <row r="1682" spans="1:14" x14ac:dyDescent="0.25">
      <c r="A1682" t="str">
        <f t="shared" si="26"/>
        <v>Southeast Metropolitan Planning Organization (SEMPO)_2013</v>
      </c>
      <c r="B1682" t="s">
        <v>479</v>
      </c>
      <c r="C1682" s="49" t="s">
        <v>173</v>
      </c>
      <c r="D1682">
        <v>2013</v>
      </c>
      <c r="E1682" s="45">
        <v>55641.29741868408</v>
      </c>
      <c r="F1682" s="50">
        <v>26391.08173550422</v>
      </c>
      <c r="G1682" s="46">
        <v>121.497088375754</v>
      </c>
      <c r="H1682" s="46">
        <v>756.36837033108554</v>
      </c>
      <c r="I1682" s="47">
        <v>0.46037176343667113</v>
      </c>
      <c r="J1682" s="47">
        <v>2.8659998779570097</v>
      </c>
      <c r="K1682" s="48">
        <f>IF(I1682&lt;='CBSA Bike Groupings'!$B$2,'CBSA Bike Groupings'!$A$2,
IF(AND(I1682&lt;='CBSA Bike Groupings'!$B$3,I1682&gt;'CBSA Bike Groupings'!$B$2),'CBSA Bike Groupings'!$A$3,
IF(AND(I1682&lt;='CBSA Bike Groupings'!$B$4,I1682&gt;'CBSA Bike Groupings'!$B$3),'CBSA Bike Groupings'!$A$4,
IF(AND(I1682&lt;='CBSA Bike Groupings'!$B$5,I1682&gt;'CBSA Bike Groupings'!$B$4),'CBSA Bike Groupings'!$A$5,
IF(I1682&gt;'CBSA Bike Groupings'!$B$5,'CBSA Bike Groupings'!$A$6,"")))))</f>
        <v>3</v>
      </c>
      <c r="L1682" s="48">
        <f>IF(J1682&lt;='CBSA Walk Groupings'!$B$2,'CBSA Walk Groupings'!$A$2,
IF(AND(J1682&lt;='CBSA Walk Groupings'!$B$3,J1682&gt;'CBSA Walk Groupings'!$B$2),'CBSA Walk Groupings'!$A$3,
IF(AND(J1682&lt;='CBSA Walk Groupings'!$B$4,J1682&gt;'CBSA Walk Groupings'!$B$3),'CBSA Walk Groupings'!$A$4,
IF(AND(J1682&lt;='CBSA Walk Groupings'!$B$5,J1682&gt;'CBSA Walk Groupings'!$B$4),'CBSA Walk Groupings'!$A$5,
IF(J1682&gt;'CBSA Walk Groupings'!$B$5,'CBSA Walk Groupings'!$A$6,"")))))</f>
        <v>4</v>
      </c>
      <c r="M1682" s="72">
        <v>0</v>
      </c>
      <c r="N1682" s="72">
        <v>2</v>
      </c>
    </row>
    <row r="1683" spans="1:14" x14ac:dyDescent="0.25">
      <c r="A1683" t="str">
        <f t="shared" si="26"/>
        <v>Southeast Metropolitan Planning Organization (SEMPO)_2014</v>
      </c>
      <c r="B1683" t="s">
        <v>479</v>
      </c>
      <c r="C1683" s="49" t="s">
        <v>173</v>
      </c>
      <c r="D1683">
        <v>2014</v>
      </c>
      <c r="E1683" s="45">
        <v>56732.824246640637</v>
      </c>
      <c r="F1683" s="50">
        <v>26440.998123880974</v>
      </c>
      <c r="G1683" s="46">
        <v>110.23529625111701</v>
      </c>
      <c r="H1683" s="46">
        <v>695.40558471374038</v>
      </c>
      <c r="I1683" s="47">
        <v>0.41691049534001789</v>
      </c>
      <c r="J1683" s="47">
        <v>2.6300277374387928</v>
      </c>
      <c r="K1683" s="48">
        <f>IF(I1683&lt;='CBSA Bike Groupings'!$B$2,'CBSA Bike Groupings'!$A$2,
IF(AND(I1683&lt;='CBSA Bike Groupings'!$B$3,I1683&gt;'CBSA Bike Groupings'!$B$2),'CBSA Bike Groupings'!$A$3,
IF(AND(I1683&lt;='CBSA Bike Groupings'!$B$4,I1683&gt;'CBSA Bike Groupings'!$B$3),'CBSA Bike Groupings'!$A$4,
IF(AND(I1683&lt;='CBSA Bike Groupings'!$B$5,I1683&gt;'CBSA Bike Groupings'!$B$4),'CBSA Bike Groupings'!$A$5,
IF(I1683&gt;'CBSA Bike Groupings'!$B$5,'CBSA Bike Groupings'!$A$6,"")))))</f>
        <v>3</v>
      </c>
      <c r="L1683" s="48">
        <f>IF(J1683&lt;='CBSA Walk Groupings'!$B$2,'CBSA Walk Groupings'!$A$2,
IF(AND(J1683&lt;='CBSA Walk Groupings'!$B$3,J1683&gt;'CBSA Walk Groupings'!$B$2),'CBSA Walk Groupings'!$A$3,
IF(AND(J1683&lt;='CBSA Walk Groupings'!$B$4,J1683&gt;'CBSA Walk Groupings'!$B$3),'CBSA Walk Groupings'!$A$4,
IF(AND(J1683&lt;='CBSA Walk Groupings'!$B$5,J1683&gt;'CBSA Walk Groupings'!$B$4),'CBSA Walk Groupings'!$A$5,
IF(J1683&gt;'CBSA Walk Groupings'!$B$5,'CBSA Walk Groupings'!$A$6,"")))))</f>
        <v>4</v>
      </c>
      <c r="M1683" s="72">
        <v>0</v>
      </c>
      <c r="N1683" s="72">
        <v>0</v>
      </c>
    </row>
    <row r="1684" spans="1:14" x14ac:dyDescent="0.25">
      <c r="A1684" t="str">
        <f t="shared" si="26"/>
        <v>Southeast Metropolitan Planning Organization (SEMPO)_2015</v>
      </c>
      <c r="B1684" t="s">
        <v>479</v>
      </c>
      <c r="C1684" s="49" t="s">
        <v>173</v>
      </c>
      <c r="D1684">
        <v>2015</v>
      </c>
      <c r="E1684" s="45">
        <v>57216.497364567724</v>
      </c>
      <c r="F1684" s="50">
        <v>26969.646976185712</v>
      </c>
      <c r="G1684" s="46">
        <v>53.544548596932998</v>
      </c>
      <c r="H1684" s="46">
        <v>931.297328541345</v>
      </c>
      <c r="I1684" s="47">
        <v>0.1985363347329426</v>
      </c>
      <c r="J1684" s="47">
        <v>3.4531313270940611</v>
      </c>
      <c r="K1684" s="48">
        <f>IF(I1684&lt;='CBSA Bike Groupings'!$B$2,'CBSA Bike Groupings'!$A$2,
IF(AND(I1684&lt;='CBSA Bike Groupings'!$B$3,I1684&gt;'CBSA Bike Groupings'!$B$2),'CBSA Bike Groupings'!$A$3,
IF(AND(I1684&lt;='CBSA Bike Groupings'!$B$4,I1684&gt;'CBSA Bike Groupings'!$B$3),'CBSA Bike Groupings'!$A$4,
IF(AND(I1684&lt;='CBSA Bike Groupings'!$B$5,I1684&gt;'CBSA Bike Groupings'!$B$4),'CBSA Bike Groupings'!$A$5,
IF(I1684&gt;'CBSA Bike Groupings'!$B$5,'CBSA Bike Groupings'!$A$6,"")))))</f>
        <v>1</v>
      </c>
      <c r="L1684" s="48">
        <f>IF(J1684&lt;='CBSA Walk Groupings'!$B$2,'CBSA Walk Groupings'!$A$2,
IF(AND(J1684&lt;='CBSA Walk Groupings'!$B$3,J1684&gt;'CBSA Walk Groupings'!$B$2),'CBSA Walk Groupings'!$A$3,
IF(AND(J1684&lt;='CBSA Walk Groupings'!$B$4,J1684&gt;'CBSA Walk Groupings'!$B$3),'CBSA Walk Groupings'!$A$4,
IF(AND(J1684&lt;='CBSA Walk Groupings'!$B$5,J1684&gt;'CBSA Walk Groupings'!$B$4),'CBSA Walk Groupings'!$A$5,
IF(J1684&gt;'CBSA Walk Groupings'!$B$5,'CBSA Walk Groupings'!$A$6,"")))))</f>
        <v>5</v>
      </c>
      <c r="M1684" s="72">
        <v>0</v>
      </c>
      <c r="N1684" s="72">
        <v>1</v>
      </c>
    </row>
    <row r="1685" spans="1:14" x14ac:dyDescent="0.25">
      <c r="A1685" t="str">
        <f t="shared" si="26"/>
        <v>Southeast Metropolitan Planning Organization (SEMPO)_2016</v>
      </c>
      <c r="B1685" t="s">
        <v>479</v>
      </c>
      <c r="C1685" s="49" t="s">
        <v>173</v>
      </c>
      <c r="D1685">
        <v>2016</v>
      </c>
      <c r="E1685" s="45">
        <v>57789.180515774031</v>
      </c>
      <c r="F1685" s="50">
        <v>26761.517344563552</v>
      </c>
      <c r="G1685" s="46">
        <v>49.977905965456003</v>
      </c>
      <c r="H1685" s="46">
        <v>791.54490801199017</v>
      </c>
      <c r="I1685" s="47">
        <v>0.18675288595177031</v>
      </c>
      <c r="J1685" s="47">
        <v>2.9577729013664764</v>
      </c>
      <c r="K1685" s="48">
        <f>IF(I1685&lt;='CBSA Bike Groupings'!$B$2,'CBSA Bike Groupings'!$A$2,
IF(AND(I1685&lt;='CBSA Bike Groupings'!$B$3,I1685&gt;'CBSA Bike Groupings'!$B$2),'CBSA Bike Groupings'!$A$3,
IF(AND(I1685&lt;='CBSA Bike Groupings'!$B$4,I1685&gt;'CBSA Bike Groupings'!$B$3),'CBSA Bike Groupings'!$A$4,
IF(AND(I1685&lt;='CBSA Bike Groupings'!$B$5,I1685&gt;'CBSA Bike Groupings'!$B$4),'CBSA Bike Groupings'!$A$5,
IF(I1685&gt;'CBSA Bike Groupings'!$B$5,'CBSA Bike Groupings'!$A$6,"")))))</f>
        <v>1</v>
      </c>
      <c r="L1685" s="48">
        <f>IF(J1685&lt;='CBSA Walk Groupings'!$B$2,'CBSA Walk Groupings'!$A$2,
IF(AND(J1685&lt;='CBSA Walk Groupings'!$B$3,J1685&gt;'CBSA Walk Groupings'!$B$2),'CBSA Walk Groupings'!$A$3,
IF(AND(J1685&lt;='CBSA Walk Groupings'!$B$4,J1685&gt;'CBSA Walk Groupings'!$B$3),'CBSA Walk Groupings'!$A$4,
IF(AND(J1685&lt;='CBSA Walk Groupings'!$B$5,J1685&gt;'CBSA Walk Groupings'!$B$4),'CBSA Walk Groupings'!$A$5,
IF(J1685&gt;'CBSA Walk Groupings'!$B$5,'CBSA Walk Groupings'!$A$6,"")))))</f>
        <v>4</v>
      </c>
      <c r="M1685" s="72">
        <v>0</v>
      </c>
      <c r="N1685" s="72">
        <v>1</v>
      </c>
    </row>
    <row r="1686" spans="1:14" x14ac:dyDescent="0.25">
      <c r="A1686" t="str">
        <f t="shared" si="26"/>
        <v>Southeast Metropolitan Planning Organization (SEMPO)_2017</v>
      </c>
      <c r="B1686" t="s">
        <v>479</v>
      </c>
      <c r="C1686" s="49" t="s">
        <v>173</v>
      </c>
      <c r="D1686">
        <v>2017</v>
      </c>
      <c r="E1686" s="45">
        <v>57775</v>
      </c>
      <c r="F1686" s="50">
        <v>26741</v>
      </c>
      <c r="G1686" s="46">
        <v>57</v>
      </c>
      <c r="H1686" s="46">
        <v>717</v>
      </c>
      <c r="I1686" s="47">
        <f>(G1686/$F1686)*100</f>
        <v>0.21315582812909015</v>
      </c>
      <c r="J1686" s="47">
        <f>(H1686/$F1686)*100</f>
        <v>2.6812759433080289</v>
      </c>
      <c r="K1686" s="48">
        <f>IF(I1686&lt;='CBSA Bike Groupings'!$B$2,'CBSA Bike Groupings'!$A$2,
IF(AND(I1686&lt;='CBSA Bike Groupings'!$B$3,I1686&gt;'CBSA Bike Groupings'!$B$2),'CBSA Bike Groupings'!$A$3,
IF(AND(I1686&lt;='CBSA Bike Groupings'!$B$4,I1686&gt;'CBSA Bike Groupings'!$B$3),'CBSA Bike Groupings'!$A$4,
IF(AND(I1686&lt;='CBSA Bike Groupings'!$B$5,I1686&gt;'CBSA Bike Groupings'!$B$4),'CBSA Bike Groupings'!$A$5,
IF(I1686&gt;'CBSA Bike Groupings'!$B$5,'CBSA Bike Groupings'!$A$6,"")))))</f>
        <v>1</v>
      </c>
      <c r="L1686" s="48">
        <f>IF(J1686&lt;='CBSA Walk Groupings'!$B$2,'CBSA Walk Groupings'!$A$2,
IF(AND(J1686&lt;='CBSA Walk Groupings'!$B$3,J1686&gt;'CBSA Walk Groupings'!$B$2),'CBSA Walk Groupings'!$A$3,
IF(AND(J1686&lt;='CBSA Walk Groupings'!$B$4,J1686&gt;'CBSA Walk Groupings'!$B$3),'CBSA Walk Groupings'!$A$4,
IF(AND(J1686&lt;='CBSA Walk Groupings'!$B$5,J1686&gt;'CBSA Walk Groupings'!$B$4),'CBSA Walk Groupings'!$A$5,
IF(J1686&gt;'CBSA Walk Groupings'!$B$5,'CBSA Walk Groupings'!$A$6,"")))))</f>
        <v>4</v>
      </c>
      <c r="M1686" s="72">
        <v>0</v>
      </c>
      <c r="N1686" s="72">
        <v>0</v>
      </c>
    </row>
    <row r="1687" spans="1:14" x14ac:dyDescent="0.25">
      <c r="A1687" t="str">
        <f t="shared" si="26"/>
        <v>Southeast Michigan COG_2013</v>
      </c>
      <c r="B1687" t="s">
        <v>480</v>
      </c>
      <c r="C1687" s="49" t="s">
        <v>133</v>
      </c>
      <c r="D1687">
        <v>2013</v>
      </c>
      <c r="E1687" s="45">
        <v>4649233.5358093902</v>
      </c>
      <c r="F1687" s="50">
        <v>1963906.4676156498</v>
      </c>
      <c r="G1687" s="46">
        <v>7062.2376340394712</v>
      </c>
      <c r="H1687" s="46">
        <v>34063.48260786906</v>
      </c>
      <c r="I1687" s="47">
        <v>0.3596015263707355</v>
      </c>
      <c r="J1687" s="47">
        <v>1.7344758097988768</v>
      </c>
      <c r="K1687" s="48">
        <f>IF(I1687&lt;='CBSA Bike Groupings'!$B$2,'CBSA Bike Groupings'!$A$2,
IF(AND(I1687&lt;='CBSA Bike Groupings'!$B$3,I1687&gt;'CBSA Bike Groupings'!$B$2),'CBSA Bike Groupings'!$A$3,
IF(AND(I1687&lt;='CBSA Bike Groupings'!$B$4,I1687&gt;'CBSA Bike Groupings'!$B$3),'CBSA Bike Groupings'!$A$4,
IF(AND(I1687&lt;='CBSA Bike Groupings'!$B$5,I1687&gt;'CBSA Bike Groupings'!$B$4),'CBSA Bike Groupings'!$A$5,
IF(I1687&gt;'CBSA Bike Groupings'!$B$5,'CBSA Bike Groupings'!$A$6,"")))))</f>
        <v>3</v>
      </c>
      <c r="L1687" s="48">
        <f>IF(J1687&lt;='CBSA Walk Groupings'!$B$2,'CBSA Walk Groupings'!$A$2,
IF(AND(J1687&lt;='CBSA Walk Groupings'!$B$3,J1687&gt;'CBSA Walk Groupings'!$B$2),'CBSA Walk Groupings'!$A$3,
IF(AND(J1687&lt;='CBSA Walk Groupings'!$B$4,J1687&gt;'CBSA Walk Groupings'!$B$3),'CBSA Walk Groupings'!$A$4,
IF(AND(J1687&lt;='CBSA Walk Groupings'!$B$5,J1687&gt;'CBSA Walk Groupings'!$B$4),'CBSA Walk Groupings'!$A$5,
IF(J1687&gt;'CBSA Walk Groupings'!$B$5,'CBSA Walk Groupings'!$A$6,"")))))</f>
        <v>2</v>
      </c>
      <c r="M1687" s="72">
        <v>10</v>
      </c>
      <c r="N1687" s="72">
        <v>87</v>
      </c>
    </row>
    <row r="1688" spans="1:14" x14ac:dyDescent="0.25">
      <c r="A1688" t="str">
        <f t="shared" si="26"/>
        <v>Southeast Michigan COG_2014</v>
      </c>
      <c r="B1688" t="s">
        <v>480</v>
      </c>
      <c r="C1688" s="49" t="s">
        <v>133</v>
      </c>
      <c r="D1688">
        <v>2014</v>
      </c>
      <c r="E1688" s="45">
        <v>4648924.0412897523</v>
      </c>
      <c r="F1688" s="50">
        <v>1996377.9956558896</v>
      </c>
      <c r="G1688" s="46">
        <v>7324.4463577589586</v>
      </c>
      <c r="H1688" s="46">
        <v>34230.226002428979</v>
      </c>
      <c r="I1688" s="47">
        <v>0.36688675059016496</v>
      </c>
      <c r="J1688" s="47">
        <v>1.7146164742806127</v>
      </c>
      <c r="K1688" s="48">
        <f>IF(I1688&lt;='CBSA Bike Groupings'!$B$2,'CBSA Bike Groupings'!$A$2,
IF(AND(I1688&lt;='CBSA Bike Groupings'!$B$3,I1688&gt;'CBSA Bike Groupings'!$B$2),'CBSA Bike Groupings'!$A$3,
IF(AND(I1688&lt;='CBSA Bike Groupings'!$B$4,I1688&gt;'CBSA Bike Groupings'!$B$3),'CBSA Bike Groupings'!$A$4,
IF(AND(I1688&lt;='CBSA Bike Groupings'!$B$5,I1688&gt;'CBSA Bike Groupings'!$B$4),'CBSA Bike Groupings'!$A$5,
IF(I1688&gt;'CBSA Bike Groupings'!$B$5,'CBSA Bike Groupings'!$A$6,"")))))</f>
        <v>3</v>
      </c>
      <c r="L1688" s="48">
        <f>IF(J1688&lt;='CBSA Walk Groupings'!$B$2,'CBSA Walk Groupings'!$A$2,
IF(AND(J1688&lt;='CBSA Walk Groupings'!$B$3,J1688&gt;'CBSA Walk Groupings'!$B$2),'CBSA Walk Groupings'!$A$3,
IF(AND(J1688&lt;='CBSA Walk Groupings'!$B$4,J1688&gt;'CBSA Walk Groupings'!$B$3),'CBSA Walk Groupings'!$A$4,
IF(AND(J1688&lt;='CBSA Walk Groupings'!$B$5,J1688&gt;'CBSA Walk Groupings'!$B$4),'CBSA Walk Groupings'!$A$5,
IF(J1688&gt;'CBSA Walk Groupings'!$B$5,'CBSA Walk Groupings'!$A$6,"")))))</f>
        <v>2</v>
      </c>
      <c r="M1688" s="72">
        <v>12</v>
      </c>
      <c r="N1688" s="72">
        <v>94</v>
      </c>
    </row>
    <row r="1689" spans="1:14" x14ac:dyDescent="0.25">
      <c r="A1689" t="str">
        <f t="shared" si="26"/>
        <v>Southeast Michigan COG_2015</v>
      </c>
      <c r="B1689" t="s">
        <v>480</v>
      </c>
      <c r="C1689" s="49" t="s">
        <v>133</v>
      </c>
      <c r="D1689">
        <v>2015</v>
      </c>
      <c r="E1689" s="45">
        <v>4654540.8686943157</v>
      </c>
      <c r="F1689" s="50">
        <v>2038431.9390900747</v>
      </c>
      <c r="G1689" s="46">
        <v>7889.960192116454</v>
      </c>
      <c r="H1689" s="46">
        <v>35758.688117531616</v>
      </c>
      <c r="I1689" s="47">
        <v>0.38706027122192821</v>
      </c>
      <c r="J1689" s="47">
        <v>1.7542252665788662</v>
      </c>
      <c r="K1689" s="48">
        <f>IF(I1689&lt;='CBSA Bike Groupings'!$B$2,'CBSA Bike Groupings'!$A$2,
IF(AND(I1689&lt;='CBSA Bike Groupings'!$B$3,I1689&gt;'CBSA Bike Groupings'!$B$2),'CBSA Bike Groupings'!$A$3,
IF(AND(I1689&lt;='CBSA Bike Groupings'!$B$4,I1689&gt;'CBSA Bike Groupings'!$B$3),'CBSA Bike Groupings'!$A$4,
IF(AND(I1689&lt;='CBSA Bike Groupings'!$B$5,I1689&gt;'CBSA Bike Groupings'!$B$4),'CBSA Bike Groupings'!$A$5,
IF(I1689&gt;'CBSA Bike Groupings'!$B$5,'CBSA Bike Groupings'!$A$6,"")))))</f>
        <v>3</v>
      </c>
      <c r="L1689" s="48">
        <f>IF(J1689&lt;='CBSA Walk Groupings'!$B$2,'CBSA Walk Groupings'!$A$2,
IF(AND(J1689&lt;='CBSA Walk Groupings'!$B$3,J1689&gt;'CBSA Walk Groupings'!$B$2),'CBSA Walk Groupings'!$A$3,
IF(AND(J1689&lt;='CBSA Walk Groupings'!$B$4,J1689&gt;'CBSA Walk Groupings'!$B$3),'CBSA Walk Groupings'!$A$4,
IF(AND(J1689&lt;='CBSA Walk Groupings'!$B$5,J1689&gt;'CBSA Walk Groupings'!$B$4),'CBSA Walk Groupings'!$A$5,
IF(J1689&gt;'CBSA Walk Groupings'!$B$5,'CBSA Walk Groupings'!$A$6,"")))))</f>
        <v>2</v>
      </c>
      <c r="M1689" s="72">
        <v>13</v>
      </c>
      <c r="N1689" s="72">
        <v>102</v>
      </c>
    </row>
    <row r="1690" spans="1:14" x14ac:dyDescent="0.25">
      <c r="A1690" t="str">
        <f t="shared" si="26"/>
        <v>Southeast Michigan COG_2016</v>
      </c>
      <c r="B1690" t="s">
        <v>480</v>
      </c>
      <c r="C1690" s="49" t="s">
        <v>133</v>
      </c>
      <c r="D1690">
        <v>2016</v>
      </c>
      <c r="E1690" s="45">
        <v>4658297.5430374946</v>
      </c>
      <c r="F1690" s="50">
        <v>2078934.9427195042</v>
      </c>
      <c r="G1690" s="46">
        <v>8479.2214074137719</v>
      </c>
      <c r="H1690" s="46">
        <v>35995.823448743489</v>
      </c>
      <c r="I1690" s="47">
        <v>0.4078637206569774</v>
      </c>
      <c r="J1690" s="47">
        <v>1.7314550209857216</v>
      </c>
      <c r="K1690" s="48">
        <f>IF(I1690&lt;='CBSA Bike Groupings'!$B$2,'CBSA Bike Groupings'!$A$2,
IF(AND(I1690&lt;='CBSA Bike Groupings'!$B$3,I1690&gt;'CBSA Bike Groupings'!$B$2),'CBSA Bike Groupings'!$A$3,
IF(AND(I1690&lt;='CBSA Bike Groupings'!$B$4,I1690&gt;'CBSA Bike Groupings'!$B$3),'CBSA Bike Groupings'!$A$4,
IF(AND(I1690&lt;='CBSA Bike Groupings'!$B$5,I1690&gt;'CBSA Bike Groupings'!$B$4),'CBSA Bike Groupings'!$A$5,
IF(I1690&gt;'CBSA Bike Groupings'!$B$5,'CBSA Bike Groupings'!$A$6,"")))))</f>
        <v>3</v>
      </c>
      <c r="L1690" s="48">
        <f>IF(J1690&lt;='CBSA Walk Groupings'!$B$2,'CBSA Walk Groupings'!$A$2,
IF(AND(J1690&lt;='CBSA Walk Groupings'!$B$3,J1690&gt;'CBSA Walk Groupings'!$B$2),'CBSA Walk Groupings'!$A$3,
IF(AND(J1690&lt;='CBSA Walk Groupings'!$B$4,J1690&gt;'CBSA Walk Groupings'!$B$3),'CBSA Walk Groupings'!$A$4,
IF(AND(J1690&lt;='CBSA Walk Groupings'!$B$5,J1690&gt;'CBSA Walk Groupings'!$B$4),'CBSA Walk Groupings'!$A$5,
IF(J1690&gt;'CBSA Walk Groupings'!$B$5,'CBSA Walk Groupings'!$A$6,"")))))</f>
        <v>2</v>
      </c>
      <c r="M1690" s="72">
        <v>16</v>
      </c>
      <c r="N1690" s="72">
        <v>100</v>
      </c>
    </row>
    <row r="1691" spans="1:14" x14ac:dyDescent="0.25">
      <c r="A1691" t="str">
        <f t="shared" si="26"/>
        <v>Southeast Michigan COG_2017</v>
      </c>
      <c r="B1691" t="s">
        <v>480</v>
      </c>
      <c r="C1691" s="49" t="s">
        <v>133</v>
      </c>
      <c r="D1691">
        <v>2017</v>
      </c>
      <c r="E1691" s="45">
        <v>4669561</v>
      </c>
      <c r="F1691" s="50">
        <v>2114296</v>
      </c>
      <c r="G1691" s="46">
        <v>8381</v>
      </c>
      <c r="H1691" s="46">
        <v>37779</v>
      </c>
      <c r="I1691" s="47">
        <f>(G1691/$F1691)*100</f>
        <v>0.39639672023217182</v>
      </c>
      <c r="J1691" s="47">
        <f>(H1691/$F1691)*100</f>
        <v>1.7868359018793962</v>
      </c>
      <c r="K1691" s="48">
        <f>IF(I1691&lt;='CBSA Bike Groupings'!$B$2,'CBSA Bike Groupings'!$A$2,
IF(AND(I1691&lt;='CBSA Bike Groupings'!$B$3,I1691&gt;'CBSA Bike Groupings'!$B$2),'CBSA Bike Groupings'!$A$3,
IF(AND(I1691&lt;='CBSA Bike Groupings'!$B$4,I1691&gt;'CBSA Bike Groupings'!$B$3),'CBSA Bike Groupings'!$A$4,
IF(AND(I1691&lt;='CBSA Bike Groupings'!$B$5,I1691&gt;'CBSA Bike Groupings'!$B$4),'CBSA Bike Groupings'!$A$5,
IF(I1691&gt;'CBSA Bike Groupings'!$B$5,'CBSA Bike Groupings'!$A$6,"")))))</f>
        <v>3</v>
      </c>
      <c r="L1691" s="48">
        <f>IF(J1691&lt;='CBSA Walk Groupings'!$B$2,'CBSA Walk Groupings'!$A$2,
IF(AND(J1691&lt;='CBSA Walk Groupings'!$B$3,J1691&gt;'CBSA Walk Groupings'!$B$2),'CBSA Walk Groupings'!$A$3,
IF(AND(J1691&lt;='CBSA Walk Groupings'!$B$4,J1691&gt;'CBSA Walk Groupings'!$B$3),'CBSA Walk Groupings'!$A$4,
IF(AND(J1691&lt;='CBSA Walk Groupings'!$B$5,J1691&gt;'CBSA Walk Groupings'!$B$4),'CBSA Walk Groupings'!$A$5,
IF(J1691&gt;'CBSA Walk Groupings'!$B$5,'CBSA Walk Groupings'!$A$6,"")))))</f>
        <v>2</v>
      </c>
      <c r="M1691" s="72">
        <v>5</v>
      </c>
      <c r="N1691" s="72">
        <v>84</v>
      </c>
    </row>
    <row r="1692" spans="1:14" x14ac:dyDescent="0.25">
      <c r="A1692" t="str">
        <f t="shared" si="26"/>
        <v>Southeast Wiregrass Area MPO_2013</v>
      </c>
      <c r="B1692" t="s">
        <v>481</v>
      </c>
      <c r="C1692" s="49" t="s">
        <v>125</v>
      </c>
      <c r="D1692">
        <v>2013</v>
      </c>
      <c r="E1692" s="45">
        <v>88852.303414226248</v>
      </c>
      <c r="F1692" s="50">
        <v>38014.664347178885</v>
      </c>
      <c r="G1692" s="46">
        <v>35</v>
      </c>
      <c r="H1692" s="46">
        <v>220.93800020455643</v>
      </c>
      <c r="I1692" s="47">
        <v>9.2069733091296901E-2</v>
      </c>
      <c r="J1692" s="47">
        <v>0.58119150595881164</v>
      </c>
      <c r="K1692" s="48">
        <f>IF(I1692&lt;='CBSA Bike Groupings'!$B$2,'CBSA Bike Groupings'!$A$2,
IF(AND(I1692&lt;='CBSA Bike Groupings'!$B$3,I1692&gt;'CBSA Bike Groupings'!$B$2),'CBSA Bike Groupings'!$A$3,
IF(AND(I1692&lt;='CBSA Bike Groupings'!$B$4,I1692&gt;'CBSA Bike Groupings'!$B$3),'CBSA Bike Groupings'!$A$4,
IF(AND(I1692&lt;='CBSA Bike Groupings'!$B$5,I1692&gt;'CBSA Bike Groupings'!$B$4),'CBSA Bike Groupings'!$A$5,
IF(I1692&gt;'CBSA Bike Groupings'!$B$5,'CBSA Bike Groupings'!$A$6,"")))))</f>
        <v>1</v>
      </c>
      <c r="L1692" s="48">
        <f>IF(J1692&lt;='CBSA Walk Groupings'!$B$2,'CBSA Walk Groupings'!$A$2,
IF(AND(J1692&lt;='CBSA Walk Groupings'!$B$3,J1692&gt;'CBSA Walk Groupings'!$B$2),'CBSA Walk Groupings'!$A$3,
IF(AND(J1692&lt;='CBSA Walk Groupings'!$B$4,J1692&gt;'CBSA Walk Groupings'!$B$3),'CBSA Walk Groupings'!$A$4,
IF(AND(J1692&lt;='CBSA Walk Groupings'!$B$5,J1692&gt;'CBSA Walk Groupings'!$B$4),'CBSA Walk Groupings'!$A$5,
IF(J1692&gt;'CBSA Walk Groupings'!$B$5,'CBSA Walk Groupings'!$A$6,"")))))</f>
        <v>1</v>
      </c>
      <c r="M1692" s="72">
        <v>0</v>
      </c>
      <c r="N1692" s="72">
        <v>1</v>
      </c>
    </row>
    <row r="1693" spans="1:14" x14ac:dyDescent="0.25">
      <c r="A1693" t="str">
        <f t="shared" si="26"/>
        <v>Southeast Wiregrass Area MPO_2014</v>
      </c>
      <c r="B1693" t="s">
        <v>481</v>
      </c>
      <c r="C1693" s="49" t="s">
        <v>125</v>
      </c>
      <c r="D1693">
        <v>2014</v>
      </c>
      <c r="E1693" s="45">
        <v>89128.478495078001</v>
      </c>
      <c r="F1693" s="50">
        <v>37899.541899826465</v>
      </c>
      <c r="G1693" s="46">
        <v>20</v>
      </c>
      <c r="H1693" s="46">
        <v>259.81155838888702</v>
      </c>
      <c r="I1693" s="47">
        <v>5.2771086396934987E-2</v>
      </c>
      <c r="J1693" s="47">
        <v>0.68552690973311381</v>
      </c>
      <c r="K1693" s="48">
        <f>IF(I1693&lt;='CBSA Bike Groupings'!$B$2,'CBSA Bike Groupings'!$A$2,
IF(AND(I1693&lt;='CBSA Bike Groupings'!$B$3,I1693&gt;'CBSA Bike Groupings'!$B$2),'CBSA Bike Groupings'!$A$3,
IF(AND(I1693&lt;='CBSA Bike Groupings'!$B$4,I1693&gt;'CBSA Bike Groupings'!$B$3),'CBSA Bike Groupings'!$A$4,
IF(AND(I1693&lt;='CBSA Bike Groupings'!$B$5,I1693&gt;'CBSA Bike Groupings'!$B$4),'CBSA Bike Groupings'!$A$5,
IF(I1693&gt;'CBSA Bike Groupings'!$B$5,'CBSA Bike Groupings'!$A$6,"")))))</f>
        <v>1</v>
      </c>
      <c r="L1693" s="48">
        <f>IF(J1693&lt;='CBSA Walk Groupings'!$B$2,'CBSA Walk Groupings'!$A$2,
IF(AND(J1693&lt;='CBSA Walk Groupings'!$B$3,J1693&gt;'CBSA Walk Groupings'!$B$2),'CBSA Walk Groupings'!$A$3,
IF(AND(J1693&lt;='CBSA Walk Groupings'!$B$4,J1693&gt;'CBSA Walk Groupings'!$B$3),'CBSA Walk Groupings'!$A$4,
IF(AND(J1693&lt;='CBSA Walk Groupings'!$B$5,J1693&gt;'CBSA Walk Groupings'!$B$4),'CBSA Walk Groupings'!$A$5,
IF(J1693&gt;'CBSA Walk Groupings'!$B$5,'CBSA Walk Groupings'!$A$6,"")))))</f>
        <v>1</v>
      </c>
      <c r="M1693" s="72">
        <v>0</v>
      </c>
      <c r="N1693" s="72">
        <v>4</v>
      </c>
    </row>
    <row r="1694" spans="1:14" x14ac:dyDescent="0.25">
      <c r="A1694" t="str">
        <f t="shared" si="26"/>
        <v>Southeast Wiregrass Area MPO_2015</v>
      </c>
      <c r="B1694" t="s">
        <v>481</v>
      </c>
      <c r="C1694" s="49" t="s">
        <v>125</v>
      </c>
      <c r="D1694">
        <v>2015</v>
      </c>
      <c r="E1694" s="45">
        <v>89691.971264726337</v>
      </c>
      <c r="F1694" s="50">
        <v>37938.119246794333</v>
      </c>
      <c r="G1694" s="46">
        <v>36</v>
      </c>
      <c r="H1694" s="46">
        <v>289.57329200554767</v>
      </c>
      <c r="I1694" s="47">
        <v>9.4891367085999934E-2</v>
      </c>
      <c r="J1694" s="47">
        <v>0.76327793194444082</v>
      </c>
      <c r="K1694" s="48">
        <f>IF(I1694&lt;='CBSA Bike Groupings'!$B$2,'CBSA Bike Groupings'!$A$2,
IF(AND(I1694&lt;='CBSA Bike Groupings'!$B$3,I1694&gt;'CBSA Bike Groupings'!$B$2),'CBSA Bike Groupings'!$A$3,
IF(AND(I1694&lt;='CBSA Bike Groupings'!$B$4,I1694&gt;'CBSA Bike Groupings'!$B$3),'CBSA Bike Groupings'!$A$4,
IF(AND(I1694&lt;='CBSA Bike Groupings'!$B$5,I1694&gt;'CBSA Bike Groupings'!$B$4),'CBSA Bike Groupings'!$A$5,
IF(I1694&gt;'CBSA Bike Groupings'!$B$5,'CBSA Bike Groupings'!$A$6,"")))))</f>
        <v>1</v>
      </c>
      <c r="L1694" s="48">
        <f>IF(J1694&lt;='CBSA Walk Groupings'!$B$2,'CBSA Walk Groupings'!$A$2,
IF(AND(J1694&lt;='CBSA Walk Groupings'!$B$3,J1694&gt;'CBSA Walk Groupings'!$B$2),'CBSA Walk Groupings'!$A$3,
IF(AND(J1694&lt;='CBSA Walk Groupings'!$B$4,J1694&gt;'CBSA Walk Groupings'!$B$3),'CBSA Walk Groupings'!$A$4,
IF(AND(J1694&lt;='CBSA Walk Groupings'!$B$5,J1694&gt;'CBSA Walk Groupings'!$B$4),'CBSA Walk Groupings'!$A$5,
IF(J1694&gt;'CBSA Walk Groupings'!$B$5,'CBSA Walk Groupings'!$A$6,"")))))</f>
        <v>1</v>
      </c>
      <c r="M1694" s="72">
        <v>0</v>
      </c>
      <c r="N1694" s="72">
        <v>4</v>
      </c>
    </row>
    <row r="1695" spans="1:14" x14ac:dyDescent="0.25">
      <c r="A1695" t="str">
        <f t="shared" si="26"/>
        <v>Southeast Wiregrass Area MPO_2016</v>
      </c>
      <c r="B1695" t="s">
        <v>481</v>
      </c>
      <c r="C1695" s="49" t="s">
        <v>125</v>
      </c>
      <c r="D1695">
        <v>2016</v>
      </c>
      <c r="E1695" s="45">
        <v>90376.931206608249</v>
      </c>
      <c r="F1695" s="50">
        <v>37895.196562474754</v>
      </c>
      <c r="G1695" s="46">
        <v>31</v>
      </c>
      <c r="H1695" s="46">
        <v>347.0451715759815</v>
      </c>
      <c r="I1695" s="47">
        <v>8.1804563142700154E-2</v>
      </c>
      <c r="J1695" s="47">
        <v>0.91580253714698667</v>
      </c>
      <c r="K1695" s="48">
        <f>IF(I1695&lt;='CBSA Bike Groupings'!$B$2,'CBSA Bike Groupings'!$A$2,
IF(AND(I1695&lt;='CBSA Bike Groupings'!$B$3,I1695&gt;'CBSA Bike Groupings'!$B$2),'CBSA Bike Groupings'!$A$3,
IF(AND(I1695&lt;='CBSA Bike Groupings'!$B$4,I1695&gt;'CBSA Bike Groupings'!$B$3),'CBSA Bike Groupings'!$A$4,
IF(AND(I1695&lt;='CBSA Bike Groupings'!$B$5,I1695&gt;'CBSA Bike Groupings'!$B$4),'CBSA Bike Groupings'!$A$5,
IF(I1695&gt;'CBSA Bike Groupings'!$B$5,'CBSA Bike Groupings'!$A$6,"")))))</f>
        <v>1</v>
      </c>
      <c r="L1695" s="48">
        <f>IF(J1695&lt;='CBSA Walk Groupings'!$B$2,'CBSA Walk Groupings'!$A$2,
IF(AND(J1695&lt;='CBSA Walk Groupings'!$B$3,J1695&gt;'CBSA Walk Groupings'!$B$2),'CBSA Walk Groupings'!$A$3,
IF(AND(J1695&lt;='CBSA Walk Groupings'!$B$4,J1695&gt;'CBSA Walk Groupings'!$B$3),'CBSA Walk Groupings'!$A$4,
IF(AND(J1695&lt;='CBSA Walk Groupings'!$B$5,J1695&gt;'CBSA Walk Groupings'!$B$4),'CBSA Walk Groupings'!$A$5,
IF(J1695&gt;'CBSA Walk Groupings'!$B$5,'CBSA Walk Groupings'!$A$6,"")))))</f>
        <v>1</v>
      </c>
      <c r="M1695" s="72">
        <v>0</v>
      </c>
      <c r="N1695" s="72">
        <v>5</v>
      </c>
    </row>
    <row r="1696" spans="1:14" x14ac:dyDescent="0.25">
      <c r="A1696" t="str">
        <f t="shared" si="26"/>
        <v>Southeast Wiregrass Area MPO_2017</v>
      </c>
      <c r="B1696" t="s">
        <v>481</v>
      </c>
      <c r="C1696" s="49" t="s">
        <v>125</v>
      </c>
      <c r="D1696">
        <v>2017</v>
      </c>
      <c r="E1696" s="45">
        <v>90253</v>
      </c>
      <c r="F1696" s="50">
        <v>37762</v>
      </c>
      <c r="G1696" s="46">
        <v>38</v>
      </c>
      <c r="H1696" s="46">
        <v>294</v>
      </c>
      <c r="I1696" s="47">
        <f>(G1696/$F1696)*100</f>
        <v>0.10063026322758327</v>
      </c>
      <c r="J1696" s="47">
        <f>(H1696/$F1696)*100</f>
        <v>0.77856045760288117</v>
      </c>
      <c r="K1696" s="48">
        <f>IF(I1696&lt;='CBSA Bike Groupings'!$B$2,'CBSA Bike Groupings'!$A$2,
IF(AND(I1696&lt;='CBSA Bike Groupings'!$B$3,I1696&gt;'CBSA Bike Groupings'!$B$2),'CBSA Bike Groupings'!$A$3,
IF(AND(I1696&lt;='CBSA Bike Groupings'!$B$4,I1696&gt;'CBSA Bike Groupings'!$B$3),'CBSA Bike Groupings'!$A$4,
IF(AND(I1696&lt;='CBSA Bike Groupings'!$B$5,I1696&gt;'CBSA Bike Groupings'!$B$4),'CBSA Bike Groupings'!$A$5,
IF(I1696&gt;'CBSA Bike Groupings'!$B$5,'CBSA Bike Groupings'!$A$6,"")))))</f>
        <v>1</v>
      </c>
      <c r="L1696" s="48">
        <f>IF(J1696&lt;='CBSA Walk Groupings'!$B$2,'CBSA Walk Groupings'!$A$2,
IF(AND(J1696&lt;='CBSA Walk Groupings'!$B$3,J1696&gt;'CBSA Walk Groupings'!$B$2),'CBSA Walk Groupings'!$A$3,
IF(AND(J1696&lt;='CBSA Walk Groupings'!$B$4,J1696&gt;'CBSA Walk Groupings'!$B$3),'CBSA Walk Groupings'!$A$4,
IF(AND(J1696&lt;='CBSA Walk Groupings'!$B$5,J1696&gt;'CBSA Walk Groupings'!$B$4),'CBSA Walk Groupings'!$A$5,
IF(J1696&gt;'CBSA Walk Groupings'!$B$5,'CBSA Walk Groupings'!$A$6,"")))))</f>
        <v>1</v>
      </c>
      <c r="M1696" s="72">
        <v>0</v>
      </c>
      <c r="N1696" s="72">
        <v>5</v>
      </c>
    </row>
    <row r="1697" spans="1:14" x14ac:dyDescent="0.25">
      <c r="A1697" t="str">
        <f t="shared" si="26"/>
        <v>Southeastern Connecticut COG_2013</v>
      </c>
      <c r="B1697" t="s">
        <v>482</v>
      </c>
      <c r="C1697" s="49" t="s">
        <v>178</v>
      </c>
      <c r="D1697">
        <v>2013</v>
      </c>
      <c r="E1697" s="45">
        <v>271601.84248381306</v>
      </c>
      <c r="F1697" s="50">
        <v>133942.08548145814</v>
      </c>
      <c r="G1697" s="46">
        <v>271.04489008157816</v>
      </c>
      <c r="H1697" s="46">
        <v>6040.251056901252</v>
      </c>
      <c r="I1697" s="47">
        <v>0.20235976549663279</v>
      </c>
      <c r="J1697" s="47">
        <v>4.5095990817146232</v>
      </c>
      <c r="K1697" s="48">
        <f>IF(I1697&lt;='CBSA Bike Groupings'!$B$2,'CBSA Bike Groupings'!$A$2,
IF(AND(I1697&lt;='CBSA Bike Groupings'!$B$3,I1697&gt;'CBSA Bike Groupings'!$B$2),'CBSA Bike Groupings'!$A$3,
IF(AND(I1697&lt;='CBSA Bike Groupings'!$B$4,I1697&gt;'CBSA Bike Groupings'!$B$3),'CBSA Bike Groupings'!$A$4,
IF(AND(I1697&lt;='CBSA Bike Groupings'!$B$5,I1697&gt;'CBSA Bike Groupings'!$B$4),'CBSA Bike Groupings'!$A$5,
IF(I1697&gt;'CBSA Bike Groupings'!$B$5,'CBSA Bike Groupings'!$A$6,"")))))</f>
        <v>1</v>
      </c>
      <c r="L1697" s="48">
        <f>IF(J1697&lt;='CBSA Walk Groupings'!$B$2,'CBSA Walk Groupings'!$A$2,
IF(AND(J1697&lt;='CBSA Walk Groupings'!$B$3,J1697&gt;'CBSA Walk Groupings'!$B$2),'CBSA Walk Groupings'!$A$3,
IF(AND(J1697&lt;='CBSA Walk Groupings'!$B$4,J1697&gt;'CBSA Walk Groupings'!$B$3),'CBSA Walk Groupings'!$A$4,
IF(AND(J1697&lt;='CBSA Walk Groupings'!$B$5,J1697&gt;'CBSA Walk Groupings'!$B$4),'CBSA Walk Groupings'!$A$5,
IF(J1697&gt;'CBSA Walk Groupings'!$B$5,'CBSA Walk Groupings'!$A$6,"")))))</f>
        <v>5</v>
      </c>
      <c r="M1697" s="72">
        <v>0</v>
      </c>
      <c r="N1697" s="72">
        <v>2</v>
      </c>
    </row>
    <row r="1698" spans="1:14" x14ac:dyDescent="0.25">
      <c r="A1698" t="str">
        <f t="shared" si="26"/>
        <v>Southeastern Connecticut COG_2014</v>
      </c>
      <c r="B1698" t="s">
        <v>482</v>
      </c>
      <c r="C1698" s="49" t="s">
        <v>178</v>
      </c>
      <c r="D1698">
        <v>2014</v>
      </c>
      <c r="E1698" s="45">
        <v>271708.72135815723</v>
      </c>
      <c r="F1698" s="50">
        <v>134986.84101396511</v>
      </c>
      <c r="G1698" s="46">
        <v>292.07719963281988</v>
      </c>
      <c r="H1698" s="46">
        <v>6153.417432631366</v>
      </c>
      <c r="I1698" s="47">
        <v>0.2163745720981817</v>
      </c>
      <c r="J1698" s="47">
        <v>4.558531325282857</v>
      </c>
      <c r="K1698" s="48">
        <f>IF(I1698&lt;='CBSA Bike Groupings'!$B$2,'CBSA Bike Groupings'!$A$2,
IF(AND(I1698&lt;='CBSA Bike Groupings'!$B$3,I1698&gt;'CBSA Bike Groupings'!$B$2),'CBSA Bike Groupings'!$A$3,
IF(AND(I1698&lt;='CBSA Bike Groupings'!$B$4,I1698&gt;'CBSA Bike Groupings'!$B$3),'CBSA Bike Groupings'!$A$4,
IF(AND(I1698&lt;='CBSA Bike Groupings'!$B$5,I1698&gt;'CBSA Bike Groupings'!$B$4),'CBSA Bike Groupings'!$A$5,
IF(I1698&gt;'CBSA Bike Groupings'!$B$5,'CBSA Bike Groupings'!$A$6,"")))))</f>
        <v>1</v>
      </c>
      <c r="L1698" s="48">
        <f>IF(J1698&lt;='CBSA Walk Groupings'!$B$2,'CBSA Walk Groupings'!$A$2,
IF(AND(J1698&lt;='CBSA Walk Groupings'!$B$3,J1698&gt;'CBSA Walk Groupings'!$B$2),'CBSA Walk Groupings'!$A$3,
IF(AND(J1698&lt;='CBSA Walk Groupings'!$B$4,J1698&gt;'CBSA Walk Groupings'!$B$3),'CBSA Walk Groupings'!$A$4,
IF(AND(J1698&lt;='CBSA Walk Groupings'!$B$5,J1698&gt;'CBSA Walk Groupings'!$B$4),'CBSA Walk Groupings'!$A$5,
IF(J1698&gt;'CBSA Walk Groupings'!$B$5,'CBSA Walk Groupings'!$A$6,"")))))</f>
        <v>5</v>
      </c>
      <c r="M1698" s="72">
        <v>0</v>
      </c>
      <c r="N1698" s="72">
        <v>4</v>
      </c>
    </row>
    <row r="1699" spans="1:14" x14ac:dyDescent="0.25">
      <c r="A1699" t="str">
        <f t="shared" si="26"/>
        <v>Southeastern Connecticut COG_2015</v>
      </c>
      <c r="B1699" t="s">
        <v>482</v>
      </c>
      <c r="C1699" s="49" t="s">
        <v>178</v>
      </c>
      <c r="D1699">
        <v>2015</v>
      </c>
      <c r="E1699" s="45">
        <v>270656.90088130499</v>
      </c>
      <c r="F1699" s="50">
        <v>134450.92003075336</v>
      </c>
      <c r="G1699" s="46">
        <v>322.3159739227101</v>
      </c>
      <c r="H1699" s="46">
        <v>6328.8167593292819</v>
      </c>
      <c r="I1699" s="47">
        <v>0.23972760755299094</v>
      </c>
      <c r="J1699" s="47">
        <v>4.7071576437570473</v>
      </c>
      <c r="K1699" s="48">
        <f>IF(I1699&lt;='CBSA Bike Groupings'!$B$2,'CBSA Bike Groupings'!$A$2,
IF(AND(I1699&lt;='CBSA Bike Groupings'!$B$3,I1699&gt;'CBSA Bike Groupings'!$B$2),'CBSA Bike Groupings'!$A$3,
IF(AND(I1699&lt;='CBSA Bike Groupings'!$B$4,I1699&gt;'CBSA Bike Groupings'!$B$3),'CBSA Bike Groupings'!$A$4,
IF(AND(I1699&lt;='CBSA Bike Groupings'!$B$5,I1699&gt;'CBSA Bike Groupings'!$B$4),'CBSA Bike Groupings'!$A$5,
IF(I1699&gt;'CBSA Bike Groupings'!$B$5,'CBSA Bike Groupings'!$A$6,"")))))</f>
        <v>2</v>
      </c>
      <c r="L1699" s="48">
        <f>IF(J1699&lt;='CBSA Walk Groupings'!$B$2,'CBSA Walk Groupings'!$A$2,
IF(AND(J1699&lt;='CBSA Walk Groupings'!$B$3,J1699&gt;'CBSA Walk Groupings'!$B$2),'CBSA Walk Groupings'!$A$3,
IF(AND(J1699&lt;='CBSA Walk Groupings'!$B$4,J1699&gt;'CBSA Walk Groupings'!$B$3),'CBSA Walk Groupings'!$A$4,
IF(AND(J1699&lt;='CBSA Walk Groupings'!$B$5,J1699&gt;'CBSA Walk Groupings'!$B$4),'CBSA Walk Groupings'!$A$5,
IF(J1699&gt;'CBSA Walk Groupings'!$B$5,'CBSA Walk Groupings'!$A$6,"")))))</f>
        <v>5</v>
      </c>
      <c r="M1699" s="72">
        <v>0</v>
      </c>
      <c r="N1699" s="72">
        <v>2</v>
      </c>
    </row>
    <row r="1700" spans="1:14" x14ac:dyDescent="0.25">
      <c r="A1700" t="str">
        <f t="shared" si="26"/>
        <v>Southeastern Connecticut COG_2016</v>
      </c>
      <c r="B1700" t="s">
        <v>482</v>
      </c>
      <c r="C1700" s="49" t="s">
        <v>178</v>
      </c>
      <c r="D1700">
        <v>2016</v>
      </c>
      <c r="E1700" s="45">
        <v>269746.86687641108</v>
      </c>
      <c r="F1700" s="50">
        <v>136010.43519584436</v>
      </c>
      <c r="G1700" s="46">
        <v>420.05788057690171</v>
      </c>
      <c r="H1700" s="46">
        <v>6048.1280663604484</v>
      </c>
      <c r="I1700" s="47">
        <v>0.30884239137390546</v>
      </c>
      <c r="J1700" s="47">
        <v>4.4468117888540082</v>
      </c>
      <c r="K1700" s="48">
        <f>IF(I1700&lt;='CBSA Bike Groupings'!$B$2,'CBSA Bike Groupings'!$A$2,
IF(AND(I1700&lt;='CBSA Bike Groupings'!$B$3,I1700&gt;'CBSA Bike Groupings'!$B$2),'CBSA Bike Groupings'!$A$3,
IF(AND(I1700&lt;='CBSA Bike Groupings'!$B$4,I1700&gt;'CBSA Bike Groupings'!$B$3),'CBSA Bike Groupings'!$A$4,
IF(AND(I1700&lt;='CBSA Bike Groupings'!$B$5,I1700&gt;'CBSA Bike Groupings'!$B$4),'CBSA Bike Groupings'!$A$5,
IF(I1700&gt;'CBSA Bike Groupings'!$B$5,'CBSA Bike Groupings'!$A$6,"")))))</f>
        <v>2</v>
      </c>
      <c r="L1700" s="48">
        <f>IF(J1700&lt;='CBSA Walk Groupings'!$B$2,'CBSA Walk Groupings'!$A$2,
IF(AND(J1700&lt;='CBSA Walk Groupings'!$B$3,J1700&gt;'CBSA Walk Groupings'!$B$2),'CBSA Walk Groupings'!$A$3,
IF(AND(J1700&lt;='CBSA Walk Groupings'!$B$4,J1700&gt;'CBSA Walk Groupings'!$B$3),'CBSA Walk Groupings'!$A$4,
IF(AND(J1700&lt;='CBSA Walk Groupings'!$B$5,J1700&gt;'CBSA Walk Groupings'!$B$4),'CBSA Walk Groupings'!$A$5,
IF(J1700&gt;'CBSA Walk Groupings'!$B$5,'CBSA Walk Groupings'!$A$6,"")))))</f>
        <v>5</v>
      </c>
      <c r="M1700" s="72">
        <v>1</v>
      </c>
      <c r="N1700" s="72">
        <v>2</v>
      </c>
    </row>
    <row r="1701" spans="1:14" x14ac:dyDescent="0.25">
      <c r="A1701" t="str">
        <f t="shared" si="26"/>
        <v>Southeastern Connecticut COG_2017</v>
      </c>
      <c r="B1701" t="s">
        <v>482</v>
      </c>
      <c r="C1701" s="49" t="s">
        <v>178</v>
      </c>
      <c r="D1701">
        <v>2017</v>
      </c>
      <c r="E1701" s="45">
        <v>268458</v>
      </c>
      <c r="F1701" s="50">
        <v>135756</v>
      </c>
      <c r="G1701" s="46">
        <v>454</v>
      </c>
      <c r="H1701" s="46">
        <v>5616</v>
      </c>
      <c r="I1701" s="47">
        <f>(G1701/$F1701)*100</f>
        <v>0.33442352455876717</v>
      </c>
      <c r="J1701" s="47">
        <f>(H1701/$F1701)*100</f>
        <v>4.1368337311058072</v>
      </c>
      <c r="K1701" s="48">
        <f>IF(I1701&lt;='CBSA Bike Groupings'!$B$2,'CBSA Bike Groupings'!$A$2,
IF(AND(I1701&lt;='CBSA Bike Groupings'!$B$3,I1701&gt;'CBSA Bike Groupings'!$B$2),'CBSA Bike Groupings'!$A$3,
IF(AND(I1701&lt;='CBSA Bike Groupings'!$B$4,I1701&gt;'CBSA Bike Groupings'!$B$3),'CBSA Bike Groupings'!$A$4,
IF(AND(I1701&lt;='CBSA Bike Groupings'!$B$5,I1701&gt;'CBSA Bike Groupings'!$B$4),'CBSA Bike Groupings'!$A$5,
IF(I1701&gt;'CBSA Bike Groupings'!$B$5,'CBSA Bike Groupings'!$A$6,"")))))</f>
        <v>2</v>
      </c>
      <c r="L1701" s="48">
        <f>IF(J1701&lt;='CBSA Walk Groupings'!$B$2,'CBSA Walk Groupings'!$A$2,
IF(AND(J1701&lt;='CBSA Walk Groupings'!$B$3,J1701&gt;'CBSA Walk Groupings'!$B$2),'CBSA Walk Groupings'!$A$3,
IF(AND(J1701&lt;='CBSA Walk Groupings'!$B$4,J1701&gt;'CBSA Walk Groupings'!$B$3),'CBSA Walk Groupings'!$A$4,
IF(AND(J1701&lt;='CBSA Walk Groupings'!$B$5,J1701&gt;'CBSA Walk Groupings'!$B$4),'CBSA Walk Groupings'!$A$5,
IF(J1701&gt;'CBSA Walk Groupings'!$B$5,'CBSA Walk Groupings'!$A$6,"")))))</f>
        <v>5</v>
      </c>
      <c r="M1701" s="72">
        <v>0</v>
      </c>
      <c r="N1701" s="72">
        <v>3</v>
      </c>
    </row>
    <row r="1702" spans="1:14" x14ac:dyDescent="0.25">
      <c r="A1702" t="str">
        <f t="shared" si="26"/>
        <v>Southeastern Massachusetts MPO_2013</v>
      </c>
      <c r="B1702" t="s">
        <v>483</v>
      </c>
      <c r="C1702" s="49" t="s">
        <v>141</v>
      </c>
      <c r="D1702">
        <v>2013</v>
      </c>
      <c r="E1702" s="45">
        <v>599315.74463269336</v>
      </c>
      <c r="F1702" s="50">
        <v>281837.1450477019</v>
      </c>
      <c r="G1702" s="46">
        <v>414.48206885385935</v>
      </c>
      <c r="H1702" s="46">
        <v>5785.9753668113744</v>
      </c>
      <c r="I1702" s="47">
        <v>0.14706438669881744</v>
      </c>
      <c r="J1702" s="47">
        <v>2.0529498926878778</v>
      </c>
      <c r="K1702" s="48">
        <f>IF(I1702&lt;='CBSA Bike Groupings'!$B$2,'CBSA Bike Groupings'!$A$2,
IF(AND(I1702&lt;='CBSA Bike Groupings'!$B$3,I1702&gt;'CBSA Bike Groupings'!$B$2),'CBSA Bike Groupings'!$A$3,
IF(AND(I1702&lt;='CBSA Bike Groupings'!$B$4,I1702&gt;'CBSA Bike Groupings'!$B$3),'CBSA Bike Groupings'!$A$4,
IF(AND(I1702&lt;='CBSA Bike Groupings'!$B$5,I1702&gt;'CBSA Bike Groupings'!$B$4),'CBSA Bike Groupings'!$A$5,
IF(I1702&gt;'CBSA Bike Groupings'!$B$5,'CBSA Bike Groupings'!$A$6,"")))))</f>
        <v>1</v>
      </c>
      <c r="L1702" s="48">
        <f>IF(J1702&lt;='CBSA Walk Groupings'!$B$2,'CBSA Walk Groupings'!$A$2,
IF(AND(J1702&lt;='CBSA Walk Groupings'!$B$3,J1702&gt;'CBSA Walk Groupings'!$B$2),'CBSA Walk Groupings'!$A$3,
IF(AND(J1702&lt;='CBSA Walk Groupings'!$B$4,J1702&gt;'CBSA Walk Groupings'!$B$3),'CBSA Walk Groupings'!$A$4,
IF(AND(J1702&lt;='CBSA Walk Groupings'!$B$5,J1702&gt;'CBSA Walk Groupings'!$B$4),'CBSA Walk Groupings'!$A$5,
IF(J1702&gt;'CBSA Walk Groupings'!$B$5,'CBSA Walk Groupings'!$A$6,"")))))</f>
        <v>3</v>
      </c>
      <c r="M1702" s="72">
        <v>1</v>
      </c>
      <c r="N1702" s="72">
        <v>4</v>
      </c>
    </row>
    <row r="1703" spans="1:14" x14ac:dyDescent="0.25">
      <c r="A1703" t="str">
        <f t="shared" si="26"/>
        <v>Southeastern Massachusetts MPO_2014</v>
      </c>
      <c r="B1703" t="s">
        <v>483</v>
      </c>
      <c r="C1703" s="49" t="s">
        <v>141</v>
      </c>
      <c r="D1703">
        <v>2014</v>
      </c>
      <c r="E1703" s="45">
        <v>601630.87412967242</v>
      </c>
      <c r="F1703" s="50">
        <v>285282.72137948102</v>
      </c>
      <c r="G1703" s="46">
        <v>521.11259730575409</v>
      </c>
      <c r="H1703" s="46">
        <v>5744.3070018781682</v>
      </c>
      <c r="I1703" s="47">
        <v>0.18266532048836348</v>
      </c>
      <c r="J1703" s="47">
        <v>2.0135488662270338</v>
      </c>
      <c r="K1703" s="48">
        <f>IF(I1703&lt;='CBSA Bike Groupings'!$B$2,'CBSA Bike Groupings'!$A$2,
IF(AND(I1703&lt;='CBSA Bike Groupings'!$B$3,I1703&gt;'CBSA Bike Groupings'!$B$2),'CBSA Bike Groupings'!$A$3,
IF(AND(I1703&lt;='CBSA Bike Groupings'!$B$4,I1703&gt;'CBSA Bike Groupings'!$B$3),'CBSA Bike Groupings'!$A$4,
IF(AND(I1703&lt;='CBSA Bike Groupings'!$B$5,I1703&gt;'CBSA Bike Groupings'!$B$4),'CBSA Bike Groupings'!$A$5,
IF(I1703&gt;'CBSA Bike Groupings'!$B$5,'CBSA Bike Groupings'!$A$6,"")))))</f>
        <v>1</v>
      </c>
      <c r="L1703" s="48">
        <f>IF(J1703&lt;='CBSA Walk Groupings'!$B$2,'CBSA Walk Groupings'!$A$2,
IF(AND(J1703&lt;='CBSA Walk Groupings'!$B$3,J1703&gt;'CBSA Walk Groupings'!$B$2),'CBSA Walk Groupings'!$A$3,
IF(AND(J1703&lt;='CBSA Walk Groupings'!$B$4,J1703&gt;'CBSA Walk Groupings'!$B$3),'CBSA Walk Groupings'!$A$4,
IF(AND(J1703&lt;='CBSA Walk Groupings'!$B$5,J1703&gt;'CBSA Walk Groupings'!$B$4),'CBSA Walk Groupings'!$A$5,
IF(J1703&gt;'CBSA Walk Groupings'!$B$5,'CBSA Walk Groupings'!$A$6,"")))))</f>
        <v>3</v>
      </c>
      <c r="M1703" s="72">
        <v>0</v>
      </c>
      <c r="N1703" s="72">
        <v>10</v>
      </c>
    </row>
    <row r="1704" spans="1:14" x14ac:dyDescent="0.25">
      <c r="A1704" t="str">
        <f t="shared" si="26"/>
        <v>Southeastern Massachusetts MPO_2015</v>
      </c>
      <c r="B1704" t="s">
        <v>483</v>
      </c>
      <c r="C1704" s="49" t="s">
        <v>141</v>
      </c>
      <c r="D1704">
        <v>2015</v>
      </c>
      <c r="E1704" s="45">
        <v>603764.62400509033</v>
      </c>
      <c r="F1704" s="50">
        <v>289633.78970646771</v>
      </c>
      <c r="G1704" s="46">
        <v>607.70774660843824</v>
      </c>
      <c r="H1704" s="46">
        <v>6142.8051078662138</v>
      </c>
      <c r="I1704" s="47">
        <v>0.20981935402783142</v>
      </c>
      <c r="J1704" s="47">
        <v>2.1208869013838827</v>
      </c>
      <c r="K1704" s="48">
        <f>IF(I1704&lt;='CBSA Bike Groupings'!$B$2,'CBSA Bike Groupings'!$A$2,
IF(AND(I1704&lt;='CBSA Bike Groupings'!$B$3,I1704&gt;'CBSA Bike Groupings'!$B$2),'CBSA Bike Groupings'!$A$3,
IF(AND(I1704&lt;='CBSA Bike Groupings'!$B$4,I1704&gt;'CBSA Bike Groupings'!$B$3),'CBSA Bike Groupings'!$A$4,
IF(AND(I1704&lt;='CBSA Bike Groupings'!$B$5,I1704&gt;'CBSA Bike Groupings'!$B$4),'CBSA Bike Groupings'!$A$5,
IF(I1704&gt;'CBSA Bike Groupings'!$B$5,'CBSA Bike Groupings'!$A$6,"")))))</f>
        <v>1</v>
      </c>
      <c r="L1704" s="48">
        <f>IF(J1704&lt;='CBSA Walk Groupings'!$B$2,'CBSA Walk Groupings'!$A$2,
IF(AND(J1704&lt;='CBSA Walk Groupings'!$B$3,J1704&gt;'CBSA Walk Groupings'!$B$2),'CBSA Walk Groupings'!$A$3,
IF(AND(J1704&lt;='CBSA Walk Groupings'!$B$4,J1704&gt;'CBSA Walk Groupings'!$B$3),'CBSA Walk Groupings'!$A$4,
IF(AND(J1704&lt;='CBSA Walk Groupings'!$B$5,J1704&gt;'CBSA Walk Groupings'!$B$4),'CBSA Walk Groupings'!$A$5,
IF(J1704&gt;'CBSA Walk Groupings'!$B$5,'CBSA Walk Groupings'!$A$6,"")))))</f>
        <v>3</v>
      </c>
      <c r="M1704" s="72">
        <v>2</v>
      </c>
      <c r="N1704" s="72">
        <v>8</v>
      </c>
    </row>
    <row r="1705" spans="1:14" x14ac:dyDescent="0.25">
      <c r="A1705" t="str">
        <f t="shared" si="26"/>
        <v>Southeastern Massachusetts MPO_2016</v>
      </c>
      <c r="B1705" t="s">
        <v>483</v>
      </c>
      <c r="C1705" s="49" t="s">
        <v>141</v>
      </c>
      <c r="D1705">
        <v>2016</v>
      </c>
      <c r="E1705" s="45">
        <v>607105.80006081564</v>
      </c>
      <c r="F1705" s="50">
        <v>294528.18146314519</v>
      </c>
      <c r="G1705" s="46">
        <v>566.36375508474714</v>
      </c>
      <c r="H1705" s="46">
        <v>6595.360382691475</v>
      </c>
      <c r="I1705" s="47">
        <v>0.1922952677299633</v>
      </c>
      <c r="J1705" s="47">
        <v>2.239296881516502</v>
      </c>
      <c r="K1705" s="48">
        <f>IF(I1705&lt;='CBSA Bike Groupings'!$B$2,'CBSA Bike Groupings'!$A$2,
IF(AND(I1705&lt;='CBSA Bike Groupings'!$B$3,I1705&gt;'CBSA Bike Groupings'!$B$2),'CBSA Bike Groupings'!$A$3,
IF(AND(I1705&lt;='CBSA Bike Groupings'!$B$4,I1705&gt;'CBSA Bike Groupings'!$B$3),'CBSA Bike Groupings'!$A$4,
IF(AND(I1705&lt;='CBSA Bike Groupings'!$B$5,I1705&gt;'CBSA Bike Groupings'!$B$4),'CBSA Bike Groupings'!$A$5,
IF(I1705&gt;'CBSA Bike Groupings'!$B$5,'CBSA Bike Groupings'!$A$6,"")))))</f>
        <v>1</v>
      </c>
      <c r="L1705" s="48">
        <f>IF(J1705&lt;='CBSA Walk Groupings'!$B$2,'CBSA Walk Groupings'!$A$2,
IF(AND(J1705&lt;='CBSA Walk Groupings'!$B$3,J1705&gt;'CBSA Walk Groupings'!$B$2),'CBSA Walk Groupings'!$A$3,
IF(AND(J1705&lt;='CBSA Walk Groupings'!$B$4,J1705&gt;'CBSA Walk Groupings'!$B$3),'CBSA Walk Groupings'!$A$4,
IF(AND(J1705&lt;='CBSA Walk Groupings'!$B$5,J1705&gt;'CBSA Walk Groupings'!$B$4),'CBSA Walk Groupings'!$A$5,
IF(J1705&gt;'CBSA Walk Groupings'!$B$5,'CBSA Walk Groupings'!$A$6,"")))))</f>
        <v>3</v>
      </c>
      <c r="M1705" s="72">
        <v>0</v>
      </c>
      <c r="N1705" s="72">
        <v>3</v>
      </c>
    </row>
    <row r="1706" spans="1:14" x14ac:dyDescent="0.25">
      <c r="A1706" t="str">
        <f t="shared" si="26"/>
        <v>Southeastern Massachusetts MPO_2017</v>
      </c>
      <c r="B1706" t="s">
        <v>483</v>
      </c>
      <c r="C1706" s="49" t="s">
        <v>141</v>
      </c>
      <c r="D1706">
        <v>2017</v>
      </c>
      <c r="E1706" s="45">
        <v>609516</v>
      </c>
      <c r="F1706" s="50">
        <v>299792</v>
      </c>
      <c r="G1706" s="46">
        <v>556</v>
      </c>
      <c r="H1706" s="46">
        <v>6606</v>
      </c>
      <c r="I1706" s="47">
        <f>(G1706/$F1706)*100</f>
        <v>0.18546192026471686</v>
      </c>
      <c r="J1706" s="47">
        <f>(H1706/$F1706)*100</f>
        <v>2.2035277792602872</v>
      </c>
      <c r="K1706" s="48">
        <f>IF(I1706&lt;='CBSA Bike Groupings'!$B$2,'CBSA Bike Groupings'!$A$2,
IF(AND(I1706&lt;='CBSA Bike Groupings'!$B$3,I1706&gt;'CBSA Bike Groupings'!$B$2),'CBSA Bike Groupings'!$A$3,
IF(AND(I1706&lt;='CBSA Bike Groupings'!$B$4,I1706&gt;'CBSA Bike Groupings'!$B$3),'CBSA Bike Groupings'!$A$4,
IF(AND(I1706&lt;='CBSA Bike Groupings'!$B$5,I1706&gt;'CBSA Bike Groupings'!$B$4),'CBSA Bike Groupings'!$A$5,
IF(I1706&gt;'CBSA Bike Groupings'!$B$5,'CBSA Bike Groupings'!$A$6,"")))))</f>
        <v>1</v>
      </c>
      <c r="L1706" s="48">
        <f>IF(J1706&lt;='CBSA Walk Groupings'!$B$2,'CBSA Walk Groupings'!$A$2,
IF(AND(J1706&lt;='CBSA Walk Groupings'!$B$3,J1706&gt;'CBSA Walk Groupings'!$B$2),'CBSA Walk Groupings'!$A$3,
IF(AND(J1706&lt;='CBSA Walk Groupings'!$B$4,J1706&gt;'CBSA Walk Groupings'!$B$3),'CBSA Walk Groupings'!$A$4,
IF(AND(J1706&lt;='CBSA Walk Groupings'!$B$5,J1706&gt;'CBSA Walk Groupings'!$B$4),'CBSA Walk Groupings'!$A$5,
IF(J1706&gt;'CBSA Walk Groupings'!$B$5,'CBSA Walk Groupings'!$A$6,"")))))</f>
        <v>3</v>
      </c>
      <c r="M1706" s="72">
        <v>2</v>
      </c>
      <c r="N1706" s="72">
        <v>8</v>
      </c>
    </row>
    <row r="1707" spans="1:14" x14ac:dyDescent="0.25">
      <c r="A1707" t="str">
        <f t="shared" si="26"/>
        <v>Southeastern Wisconsin Regional Planning Commission_2013</v>
      </c>
      <c r="B1707" t="s">
        <v>484</v>
      </c>
      <c r="C1707" s="49" t="s">
        <v>115</v>
      </c>
      <c r="D1707">
        <v>2013</v>
      </c>
      <c r="E1707" s="45">
        <v>1905227.8832231672</v>
      </c>
      <c r="F1707" s="50">
        <v>901683.01701503037</v>
      </c>
      <c r="G1707" s="46">
        <v>4201.7323119619796</v>
      </c>
      <c r="H1707" s="46">
        <v>23585.706471593847</v>
      </c>
      <c r="I1707" s="47">
        <v>0.46598773989018583</v>
      </c>
      <c r="J1707" s="47">
        <v>2.6157425643518235</v>
      </c>
      <c r="K1707" s="48">
        <f>IF(I1707&lt;='CBSA Bike Groupings'!$B$2,'CBSA Bike Groupings'!$A$2,
IF(AND(I1707&lt;='CBSA Bike Groupings'!$B$3,I1707&gt;'CBSA Bike Groupings'!$B$2),'CBSA Bike Groupings'!$A$3,
IF(AND(I1707&lt;='CBSA Bike Groupings'!$B$4,I1707&gt;'CBSA Bike Groupings'!$B$3),'CBSA Bike Groupings'!$A$4,
IF(AND(I1707&lt;='CBSA Bike Groupings'!$B$5,I1707&gt;'CBSA Bike Groupings'!$B$4),'CBSA Bike Groupings'!$A$5,
IF(I1707&gt;'CBSA Bike Groupings'!$B$5,'CBSA Bike Groupings'!$A$6,"")))))</f>
        <v>3</v>
      </c>
      <c r="L1707" s="48">
        <f>IF(J1707&lt;='CBSA Walk Groupings'!$B$2,'CBSA Walk Groupings'!$A$2,
IF(AND(J1707&lt;='CBSA Walk Groupings'!$B$3,J1707&gt;'CBSA Walk Groupings'!$B$2),'CBSA Walk Groupings'!$A$3,
IF(AND(J1707&lt;='CBSA Walk Groupings'!$B$4,J1707&gt;'CBSA Walk Groupings'!$B$3),'CBSA Walk Groupings'!$A$4,
IF(AND(J1707&lt;='CBSA Walk Groupings'!$B$5,J1707&gt;'CBSA Walk Groupings'!$B$4),'CBSA Walk Groupings'!$A$5,
IF(J1707&gt;'CBSA Walk Groupings'!$B$5,'CBSA Walk Groupings'!$A$6,"")))))</f>
        <v>4</v>
      </c>
      <c r="M1707" s="72">
        <v>2</v>
      </c>
      <c r="N1707" s="72">
        <v>14</v>
      </c>
    </row>
    <row r="1708" spans="1:14" x14ac:dyDescent="0.25">
      <c r="A1708" t="str">
        <f t="shared" si="26"/>
        <v>Southeastern Wisconsin Regional Planning Commission_2014</v>
      </c>
      <c r="B1708" t="s">
        <v>484</v>
      </c>
      <c r="C1708" s="49" t="s">
        <v>115</v>
      </c>
      <c r="D1708">
        <v>2014</v>
      </c>
      <c r="E1708" s="45">
        <v>1910113.1613213532</v>
      </c>
      <c r="F1708" s="50">
        <v>907006.71613461012</v>
      </c>
      <c r="G1708" s="46">
        <v>4335.1177842021707</v>
      </c>
      <c r="H1708" s="46">
        <v>23769.594321213961</v>
      </c>
      <c r="I1708" s="47">
        <v>0.47795873030324837</v>
      </c>
      <c r="J1708" s="47">
        <v>2.6206635406750705</v>
      </c>
      <c r="K1708" s="48">
        <f>IF(I1708&lt;='CBSA Bike Groupings'!$B$2,'CBSA Bike Groupings'!$A$2,
IF(AND(I1708&lt;='CBSA Bike Groupings'!$B$3,I1708&gt;'CBSA Bike Groupings'!$B$2),'CBSA Bike Groupings'!$A$3,
IF(AND(I1708&lt;='CBSA Bike Groupings'!$B$4,I1708&gt;'CBSA Bike Groupings'!$B$3),'CBSA Bike Groupings'!$A$4,
IF(AND(I1708&lt;='CBSA Bike Groupings'!$B$5,I1708&gt;'CBSA Bike Groupings'!$B$4),'CBSA Bike Groupings'!$A$5,
IF(I1708&gt;'CBSA Bike Groupings'!$B$5,'CBSA Bike Groupings'!$A$6,"")))))</f>
        <v>3</v>
      </c>
      <c r="L1708" s="48">
        <f>IF(J1708&lt;='CBSA Walk Groupings'!$B$2,'CBSA Walk Groupings'!$A$2,
IF(AND(J1708&lt;='CBSA Walk Groupings'!$B$3,J1708&gt;'CBSA Walk Groupings'!$B$2),'CBSA Walk Groupings'!$A$3,
IF(AND(J1708&lt;='CBSA Walk Groupings'!$B$4,J1708&gt;'CBSA Walk Groupings'!$B$3),'CBSA Walk Groupings'!$A$4,
IF(AND(J1708&lt;='CBSA Walk Groupings'!$B$5,J1708&gt;'CBSA Walk Groupings'!$B$4),'CBSA Walk Groupings'!$A$5,
IF(J1708&gt;'CBSA Walk Groupings'!$B$5,'CBSA Walk Groupings'!$A$6,"")))))</f>
        <v>4</v>
      </c>
      <c r="M1708" s="72">
        <v>2</v>
      </c>
      <c r="N1708" s="72">
        <v>23</v>
      </c>
    </row>
    <row r="1709" spans="1:14" x14ac:dyDescent="0.25">
      <c r="A1709" t="str">
        <f t="shared" si="26"/>
        <v>Southeastern Wisconsin Regional Planning Commission_2015</v>
      </c>
      <c r="B1709" t="s">
        <v>484</v>
      </c>
      <c r="C1709" s="49" t="s">
        <v>115</v>
      </c>
      <c r="D1709">
        <v>2015</v>
      </c>
      <c r="E1709" s="45">
        <v>1915344.0345198368</v>
      </c>
      <c r="F1709" s="50">
        <v>920630.20742771227</v>
      </c>
      <c r="G1709" s="46">
        <v>4677.8428453631304</v>
      </c>
      <c r="H1709" s="46">
        <v>24400.467191398428</v>
      </c>
      <c r="I1709" s="47">
        <v>0.50811311725619579</v>
      </c>
      <c r="J1709" s="47">
        <v>2.6504091430558834</v>
      </c>
      <c r="K1709" s="48">
        <f>IF(I1709&lt;='CBSA Bike Groupings'!$B$2,'CBSA Bike Groupings'!$A$2,
IF(AND(I1709&lt;='CBSA Bike Groupings'!$B$3,I1709&gt;'CBSA Bike Groupings'!$B$2),'CBSA Bike Groupings'!$A$3,
IF(AND(I1709&lt;='CBSA Bike Groupings'!$B$4,I1709&gt;'CBSA Bike Groupings'!$B$3),'CBSA Bike Groupings'!$A$4,
IF(AND(I1709&lt;='CBSA Bike Groupings'!$B$5,I1709&gt;'CBSA Bike Groupings'!$B$4),'CBSA Bike Groupings'!$A$5,
IF(I1709&gt;'CBSA Bike Groupings'!$B$5,'CBSA Bike Groupings'!$A$6,"")))))</f>
        <v>3</v>
      </c>
      <c r="L1709" s="48">
        <f>IF(J1709&lt;='CBSA Walk Groupings'!$B$2,'CBSA Walk Groupings'!$A$2,
IF(AND(J1709&lt;='CBSA Walk Groupings'!$B$3,J1709&gt;'CBSA Walk Groupings'!$B$2),'CBSA Walk Groupings'!$A$3,
IF(AND(J1709&lt;='CBSA Walk Groupings'!$B$4,J1709&gt;'CBSA Walk Groupings'!$B$3),'CBSA Walk Groupings'!$A$4,
IF(AND(J1709&lt;='CBSA Walk Groupings'!$B$5,J1709&gt;'CBSA Walk Groupings'!$B$4),'CBSA Walk Groupings'!$A$5,
IF(J1709&gt;'CBSA Walk Groupings'!$B$5,'CBSA Walk Groupings'!$A$6,"")))))</f>
        <v>4</v>
      </c>
      <c r="M1709" s="72">
        <v>5</v>
      </c>
      <c r="N1709" s="72">
        <v>25</v>
      </c>
    </row>
    <row r="1710" spans="1:14" x14ac:dyDescent="0.25">
      <c r="A1710" t="str">
        <f t="shared" si="26"/>
        <v>Southeastern Wisconsin Regional Planning Commission_2016</v>
      </c>
      <c r="B1710" t="s">
        <v>484</v>
      </c>
      <c r="C1710" s="49" t="s">
        <v>115</v>
      </c>
      <c r="D1710">
        <v>2016</v>
      </c>
      <c r="E1710" s="45">
        <v>1917411.6005822499</v>
      </c>
      <c r="F1710" s="50">
        <v>930206.32760797883</v>
      </c>
      <c r="G1710" s="46">
        <v>4817.1934191926384</v>
      </c>
      <c r="H1710" s="46">
        <v>24176.400324190789</v>
      </c>
      <c r="I1710" s="47">
        <v>0.51786289516864803</v>
      </c>
      <c r="J1710" s="47">
        <v>2.5990363220125894</v>
      </c>
      <c r="K1710" s="48">
        <f>IF(I1710&lt;='CBSA Bike Groupings'!$B$2,'CBSA Bike Groupings'!$A$2,
IF(AND(I1710&lt;='CBSA Bike Groupings'!$B$3,I1710&gt;'CBSA Bike Groupings'!$B$2),'CBSA Bike Groupings'!$A$3,
IF(AND(I1710&lt;='CBSA Bike Groupings'!$B$4,I1710&gt;'CBSA Bike Groupings'!$B$3),'CBSA Bike Groupings'!$A$4,
IF(AND(I1710&lt;='CBSA Bike Groupings'!$B$5,I1710&gt;'CBSA Bike Groupings'!$B$4),'CBSA Bike Groupings'!$A$5,
IF(I1710&gt;'CBSA Bike Groupings'!$B$5,'CBSA Bike Groupings'!$A$6,"")))))</f>
        <v>3</v>
      </c>
      <c r="L1710" s="48">
        <f>IF(J1710&lt;='CBSA Walk Groupings'!$B$2,'CBSA Walk Groupings'!$A$2,
IF(AND(J1710&lt;='CBSA Walk Groupings'!$B$3,J1710&gt;'CBSA Walk Groupings'!$B$2),'CBSA Walk Groupings'!$A$3,
IF(AND(J1710&lt;='CBSA Walk Groupings'!$B$4,J1710&gt;'CBSA Walk Groupings'!$B$3),'CBSA Walk Groupings'!$A$4,
IF(AND(J1710&lt;='CBSA Walk Groupings'!$B$5,J1710&gt;'CBSA Walk Groupings'!$B$4),'CBSA Walk Groupings'!$A$5,
IF(J1710&gt;'CBSA Walk Groupings'!$B$5,'CBSA Walk Groupings'!$A$6,"")))))</f>
        <v>4</v>
      </c>
      <c r="M1710" s="72">
        <v>5</v>
      </c>
      <c r="N1710" s="72">
        <v>26</v>
      </c>
    </row>
    <row r="1711" spans="1:14" x14ac:dyDescent="0.25">
      <c r="A1711" t="str">
        <f t="shared" si="26"/>
        <v>Southeastern Wisconsin Regional Planning Commission_2017</v>
      </c>
      <c r="B1711" t="s">
        <v>484</v>
      </c>
      <c r="C1711" s="49" t="s">
        <v>115</v>
      </c>
      <c r="D1711">
        <v>2017</v>
      </c>
      <c r="E1711" s="45">
        <v>1921304</v>
      </c>
      <c r="F1711" s="50">
        <v>940408</v>
      </c>
      <c r="G1711" s="46">
        <v>4621</v>
      </c>
      <c r="H1711" s="46">
        <v>23512</v>
      </c>
      <c r="I1711" s="47">
        <f>(G1711/$F1711)*100</f>
        <v>0.49138246378167777</v>
      </c>
      <c r="J1711" s="47">
        <f>(H1711/$F1711)*100</f>
        <v>2.5001914062832302</v>
      </c>
      <c r="K1711" s="48">
        <f>IF(I1711&lt;='CBSA Bike Groupings'!$B$2,'CBSA Bike Groupings'!$A$2,
IF(AND(I1711&lt;='CBSA Bike Groupings'!$B$3,I1711&gt;'CBSA Bike Groupings'!$B$2),'CBSA Bike Groupings'!$A$3,
IF(AND(I1711&lt;='CBSA Bike Groupings'!$B$4,I1711&gt;'CBSA Bike Groupings'!$B$3),'CBSA Bike Groupings'!$A$4,
IF(AND(I1711&lt;='CBSA Bike Groupings'!$B$5,I1711&gt;'CBSA Bike Groupings'!$B$4),'CBSA Bike Groupings'!$A$5,
IF(I1711&gt;'CBSA Bike Groupings'!$B$5,'CBSA Bike Groupings'!$A$6,"")))))</f>
        <v>3</v>
      </c>
      <c r="L1711" s="48">
        <f>IF(J1711&lt;='CBSA Walk Groupings'!$B$2,'CBSA Walk Groupings'!$A$2,
IF(AND(J1711&lt;='CBSA Walk Groupings'!$B$3,J1711&gt;'CBSA Walk Groupings'!$B$2),'CBSA Walk Groupings'!$A$3,
IF(AND(J1711&lt;='CBSA Walk Groupings'!$B$4,J1711&gt;'CBSA Walk Groupings'!$B$3),'CBSA Walk Groupings'!$A$4,
IF(AND(J1711&lt;='CBSA Walk Groupings'!$B$5,J1711&gt;'CBSA Walk Groupings'!$B$4),'CBSA Walk Groupings'!$A$5,
IF(J1711&gt;'CBSA Walk Groupings'!$B$5,'CBSA Walk Groupings'!$A$6,"")))))</f>
        <v>4</v>
      </c>
      <c r="M1711" s="72">
        <v>5</v>
      </c>
      <c r="N1711" s="72">
        <v>28</v>
      </c>
    </row>
    <row r="1712" spans="1:14" x14ac:dyDescent="0.25">
      <c r="A1712" t="str">
        <f t="shared" si="26"/>
        <v>Southern California Association of Governments_2013</v>
      </c>
      <c r="B1712" t="s">
        <v>485</v>
      </c>
      <c r="C1712" s="49" t="s">
        <v>121</v>
      </c>
      <c r="D1712">
        <v>2013</v>
      </c>
      <c r="E1712" s="45">
        <v>18137224.3599004</v>
      </c>
      <c r="F1712" s="50">
        <v>7834512.5320263393</v>
      </c>
      <c r="G1712" s="46">
        <v>60559.249853740301</v>
      </c>
      <c r="H1712" s="46">
        <v>189688.10815348418</v>
      </c>
      <c r="I1712" s="47">
        <v>0.77298044525658693</v>
      </c>
      <c r="J1712" s="47">
        <v>2.4211858412130556</v>
      </c>
      <c r="K1712" s="48">
        <f>IF(I1712&lt;='CBSA Bike Groupings'!$B$2,'CBSA Bike Groupings'!$A$2,
IF(AND(I1712&lt;='CBSA Bike Groupings'!$B$3,I1712&gt;'CBSA Bike Groupings'!$B$2),'CBSA Bike Groupings'!$A$3,
IF(AND(I1712&lt;='CBSA Bike Groupings'!$B$4,I1712&gt;'CBSA Bike Groupings'!$B$3),'CBSA Bike Groupings'!$A$4,
IF(AND(I1712&lt;='CBSA Bike Groupings'!$B$5,I1712&gt;'CBSA Bike Groupings'!$B$4),'CBSA Bike Groupings'!$A$5,
IF(I1712&gt;'CBSA Bike Groupings'!$B$5,'CBSA Bike Groupings'!$A$6,"")))))</f>
        <v>4</v>
      </c>
      <c r="L1712" s="48">
        <f>IF(J1712&lt;='CBSA Walk Groupings'!$B$2,'CBSA Walk Groupings'!$A$2,
IF(AND(J1712&lt;='CBSA Walk Groupings'!$B$3,J1712&gt;'CBSA Walk Groupings'!$B$2),'CBSA Walk Groupings'!$A$3,
IF(AND(J1712&lt;='CBSA Walk Groupings'!$B$4,J1712&gt;'CBSA Walk Groupings'!$B$3),'CBSA Walk Groupings'!$A$4,
IF(AND(J1712&lt;='CBSA Walk Groupings'!$B$5,J1712&gt;'CBSA Walk Groupings'!$B$4),'CBSA Walk Groupings'!$A$5,
IF(J1712&gt;'CBSA Walk Groupings'!$B$5,'CBSA Walk Groupings'!$A$6,"")))))</f>
        <v>4</v>
      </c>
      <c r="M1712" s="72">
        <v>63</v>
      </c>
      <c r="N1712" s="72">
        <v>369</v>
      </c>
    </row>
    <row r="1713" spans="1:14" x14ac:dyDescent="0.25">
      <c r="A1713" t="str">
        <f t="shared" si="26"/>
        <v>Southern California Association of Governments_2014</v>
      </c>
      <c r="B1713" t="s">
        <v>485</v>
      </c>
      <c r="C1713" s="49" t="s">
        <v>121</v>
      </c>
      <c r="D1713">
        <v>2014</v>
      </c>
      <c r="E1713" s="45">
        <v>18320648.990423992</v>
      </c>
      <c r="F1713" s="50">
        <v>7945449.0947308317</v>
      </c>
      <c r="G1713" s="46">
        <v>62299.506915303056</v>
      </c>
      <c r="H1713" s="46">
        <v>189512.30389789725</v>
      </c>
      <c r="I1713" s="47">
        <v>0.78409044186839116</v>
      </c>
      <c r="J1713" s="47">
        <v>2.3851679324655892</v>
      </c>
      <c r="K1713" s="48">
        <f>IF(I1713&lt;='CBSA Bike Groupings'!$B$2,'CBSA Bike Groupings'!$A$2,
IF(AND(I1713&lt;='CBSA Bike Groupings'!$B$3,I1713&gt;'CBSA Bike Groupings'!$B$2),'CBSA Bike Groupings'!$A$3,
IF(AND(I1713&lt;='CBSA Bike Groupings'!$B$4,I1713&gt;'CBSA Bike Groupings'!$B$3),'CBSA Bike Groupings'!$A$4,
IF(AND(I1713&lt;='CBSA Bike Groupings'!$B$5,I1713&gt;'CBSA Bike Groupings'!$B$4),'CBSA Bike Groupings'!$A$5,
IF(I1713&gt;'CBSA Bike Groupings'!$B$5,'CBSA Bike Groupings'!$A$6,"")))))</f>
        <v>4</v>
      </c>
      <c r="L1713" s="48">
        <f>IF(J1713&lt;='CBSA Walk Groupings'!$B$2,'CBSA Walk Groupings'!$A$2,
IF(AND(J1713&lt;='CBSA Walk Groupings'!$B$3,J1713&gt;'CBSA Walk Groupings'!$B$2),'CBSA Walk Groupings'!$A$3,
IF(AND(J1713&lt;='CBSA Walk Groupings'!$B$4,J1713&gt;'CBSA Walk Groupings'!$B$3),'CBSA Walk Groupings'!$A$4,
IF(AND(J1713&lt;='CBSA Walk Groupings'!$B$5,J1713&gt;'CBSA Walk Groupings'!$B$4),'CBSA Walk Groupings'!$A$5,
IF(J1713&gt;'CBSA Walk Groupings'!$B$5,'CBSA Walk Groupings'!$A$6,"")))))</f>
        <v>4</v>
      </c>
      <c r="M1713" s="72">
        <v>66</v>
      </c>
      <c r="N1713" s="72">
        <v>374</v>
      </c>
    </row>
    <row r="1714" spans="1:14" x14ac:dyDescent="0.25">
      <c r="A1714" t="str">
        <f t="shared" si="26"/>
        <v>Southern California Association of Governments_2015</v>
      </c>
      <c r="B1714" t="s">
        <v>485</v>
      </c>
      <c r="C1714" s="49" t="s">
        <v>121</v>
      </c>
      <c r="D1714">
        <v>2015</v>
      </c>
      <c r="E1714" s="45">
        <v>18466676.909788646</v>
      </c>
      <c r="F1714" s="50">
        <v>8102912.6175511042</v>
      </c>
      <c r="G1714" s="46">
        <v>63494.219774611345</v>
      </c>
      <c r="H1714" s="46">
        <v>191844.71008876464</v>
      </c>
      <c r="I1714" s="47">
        <v>0.78359748860035006</v>
      </c>
      <c r="J1714" s="47">
        <v>2.367601862979793</v>
      </c>
      <c r="K1714" s="48">
        <f>IF(I1714&lt;='CBSA Bike Groupings'!$B$2,'CBSA Bike Groupings'!$A$2,
IF(AND(I1714&lt;='CBSA Bike Groupings'!$B$3,I1714&gt;'CBSA Bike Groupings'!$B$2),'CBSA Bike Groupings'!$A$3,
IF(AND(I1714&lt;='CBSA Bike Groupings'!$B$4,I1714&gt;'CBSA Bike Groupings'!$B$3),'CBSA Bike Groupings'!$A$4,
IF(AND(I1714&lt;='CBSA Bike Groupings'!$B$5,I1714&gt;'CBSA Bike Groupings'!$B$4),'CBSA Bike Groupings'!$A$5,
IF(I1714&gt;'CBSA Bike Groupings'!$B$5,'CBSA Bike Groupings'!$A$6,"")))))</f>
        <v>4</v>
      </c>
      <c r="L1714" s="48">
        <f>IF(J1714&lt;='CBSA Walk Groupings'!$B$2,'CBSA Walk Groupings'!$A$2,
IF(AND(J1714&lt;='CBSA Walk Groupings'!$B$3,J1714&gt;'CBSA Walk Groupings'!$B$2),'CBSA Walk Groupings'!$A$3,
IF(AND(J1714&lt;='CBSA Walk Groupings'!$B$4,J1714&gt;'CBSA Walk Groupings'!$B$3),'CBSA Walk Groupings'!$A$4,
IF(AND(J1714&lt;='CBSA Walk Groupings'!$B$5,J1714&gt;'CBSA Walk Groupings'!$B$4),'CBSA Walk Groupings'!$A$5,
IF(J1714&gt;'CBSA Walk Groupings'!$B$5,'CBSA Walk Groupings'!$A$6,"")))))</f>
        <v>4</v>
      </c>
      <c r="M1714" s="72">
        <v>57</v>
      </c>
      <c r="N1714" s="72">
        <v>387</v>
      </c>
    </row>
    <row r="1715" spans="1:14" x14ac:dyDescent="0.25">
      <c r="A1715" t="str">
        <f t="shared" si="26"/>
        <v>Southern California Association of Governments_2016</v>
      </c>
      <c r="B1715" t="s">
        <v>485</v>
      </c>
      <c r="C1715" s="49" t="s">
        <v>121</v>
      </c>
      <c r="D1715">
        <v>2016</v>
      </c>
      <c r="E1715" s="45">
        <v>18541139.988467395</v>
      </c>
      <c r="F1715" s="50">
        <v>8248318.8431167547</v>
      </c>
      <c r="G1715" s="46">
        <v>63193.435992035615</v>
      </c>
      <c r="H1715" s="46">
        <v>192491.20986977458</v>
      </c>
      <c r="I1715" s="47">
        <v>0.76613716314774516</v>
      </c>
      <c r="J1715" s="47">
        <v>2.3337023402097148</v>
      </c>
      <c r="K1715" s="48">
        <f>IF(I1715&lt;='CBSA Bike Groupings'!$B$2,'CBSA Bike Groupings'!$A$2,
IF(AND(I1715&lt;='CBSA Bike Groupings'!$B$3,I1715&gt;'CBSA Bike Groupings'!$B$2),'CBSA Bike Groupings'!$A$3,
IF(AND(I1715&lt;='CBSA Bike Groupings'!$B$4,I1715&gt;'CBSA Bike Groupings'!$B$3),'CBSA Bike Groupings'!$A$4,
IF(AND(I1715&lt;='CBSA Bike Groupings'!$B$5,I1715&gt;'CBSA Bike Groupings'!$B$4),'CBSA Bike Groupings'!$A$5,
IF(I1715&gt;'CBSA Bike Groupings'!$B$5,'CBSA Bike Groupings'!$A$6,"")))))</f>
        <v>4</v>
      </c>
      <c r="L1715" s="48">
        <f>IF(J1715&lt;='CBSA Walk Groupings'!$B$2,'CBSA Walk Groupings'!$A$2,
IF(AND(J1715&lt;='CBSA Walk Groupings'!$B$3,J1715&gt;'CBSA Walk Groupings'!$B$2),'CBSA Walk Groupings'!$A$3,
IF(AND(J1715&lt;='CBSA Walk Groupings'!$B$4,J1715&gt;'CBSA Walk Groupings'!$B$3),'CBSA Walk Groupings'!$A$4,
IF(AND(J1715&lt;='CBSA Walk Groupings'!$B$5,J1715&gt;'CBSA Walk Groupings'!$B$4),'CBSA Walk Groupings'!$A$5,
IF(J1715&gt;'CBSA Walk Groupings'!$B$5,'CBSA Walk Groupings'!$A$6,"")))))</f>
        <v>4</v>
      </c>
      <c r="M1715" s="72">
        <v>65</v>
      </c>
      <c r="N1715" s="72">
        <v>478</v>
      </c>
    </row>
    <row r="1716" spans="1:14" x14ac:dyDescent="0.25">
      <c r="A1716" t="str">
        <f t="shared" si="26"/>
        <v>Southern California Association of Governments_2017</v>
      </c>
      <c r="B1716" t="s">
        <v>485</v>
      </c>
      <c r="C1716" s="49" t="s">
        <v>121</v>
      </c>
      <c r="D1716">
        <v>2017</v>
      </c>
      <c r="E1716" s="45">
        <v>18664999</v>
      </c>
      <c r="F1716" s="50">
        <v>8430124</v>
      </c>
      <c r="G1716" s="46">
        <v>60761</v>
      </c>
      <c r="H1716" s="46">
        <v>192606</v>
      </c>
      <c r="I1716" s="47">
        <f>(G1716/$F1716)*100</f>
        <v>0.72076045382013365</v>
      </c>
      <c r="J1716" s="47">
        <f>(H1716/$F1716)*100</f>
        <v>2.2847350762574785</v>
      </c>
      <c r="K1716" s="48">
        <f>IF(I1716&lt;='CBSA Bike Groupings'!$B$2,'CBSA Bike Groupings'!$A$2,
IF(AND(I1716&lt;='CBSA Bike Groupings'!$B$3,I1716&gt;'CBSA Bike Groupings'!$B$2),'CBSA Bike Groupings'!$A$3,
IF(AND(I1716&lt;='CBSA Bike Groupings'!$B$4,I1716&gt;'CBSA Bike Groupings'!$B$3),'CBSA Bike Groupings'!$A$4,
IF(AND(I1716&lt;='CBSA Bike Groupings'!$B$5,I1716&gt;'CBSA Bike Groupings'!$B$4),'CBSA Bike Groupings'!$A$5,
IF(I1716&gt;'CBSA Bike Groupings'!$B$5,'CBSA Bike Groupings'!$A$6,"")))))</f>
        <v>4</v>
      </c>
      <c r="L1716" s="48">
        <f>IF(J1716&lt;='CBSA Walk Groupings'!$B$2,'CBSA Walk Groupings'!$A$2,
IF(AND(J1716&lt;='CBSA Walk Groupings'!$B$3,J1716&gt;'CBSA Walk Groupings'!$B$2),'CBSA Walk Groupings'!$A$3,
IF(AND(J1716&lt;='CBSA Walk Groupings'!$B$4,J1716&gt;'CBSA Walk Groupings'!$B$3),'CBSA Walk Groupings'!$A$4,
IF(AND(J1716&lt;='CBSA Walk Groupings'!$B$5,J1716&gt;'CBSA Walk Groupings'!$B$4),'CBSA Walk Groupings'!$A$5,
IF(J1716&gt;'CBSA Walk Groupings'!$B$5,'CBSA Walk Groupings'!$A$6,"")))))</f>
        <v>3</v>
      </c>
      <c r="M1716" s="72">
        <v>67</v>
      </c>
      <c r="N1716" s="72">
        <v>487</v>
      </c>
    </row>
    <row r="1717" spans="1:14" x14ac:dyDescent="0.25">
      <c r="A1717" t="str">
        <f t="shared" si="26"/>
        <v>Southern Illinois Metropolitan Planning Organization_2013</v>
      </c>
      <c r="B1717" t="s">
        <v>486</v>
      </c>
      <c r="C1717" s="49" t="s">
        <v>195</v>
      </c>
      <c r="D1717">
        <v>2013</v>
      </c>
      <c r="E1717" s="45">
        <v>75080.965129077798</v>
      </c>
      <c r="F1717" s="50">
        <v>32143.858515661006</v>
      </c>
      <c r="G1717" s="46">
        <v>396.53517167461399</v>
      </c>
      <c r="H1717" s="46">
        <v>2330.2484238393758</v>
      </c>
      <c r="I1717" s="47">
        <v>1.2336265463631744</v>
      </c>
      <c r="J1717" s="47">
        <v>7.2494359154301318</v>
      </c>
      <c r="K1717" s="48">
        <f>IF(I1717&lt;='CBSA Bike Groupings'!$B$2,'CBSA Bike Groupings'!$A$2,
IF(AND(I1717&lt;='CBSA Bike Groupings'!$B$3,I1717&gt;'CBSA Bike Groupings'!$B$2),'CBSA Bike Groupings'!$A$3,
IF(AND(I1717&lt;='CBSA Bike Groupings'!$B$4,I1717&gt;'CBSA Bike Groupings'!$B$3),'CBSA Bike Groupings'!$A$4,
IF(AND(I1717&lt;='CBSA Bike Groupings'!$B$5,I1717&gt;'CBSA Bike Groupings'!$B$4),'CBSA Bike Groupings'!$A$5,
IF(I1717&gt;'CBSA Bike Groupings'!$B$5,'CBSA Bike Groupings'!$A$6,"")))))</f>
        <v>5</v>
      </c>
      <c r="L1717" s="48">
        <f>IF(J1717&lt;='CBSA Walk Groupings'!$B$2,'CBSA Walk Groupings'!$A$2,
IF(AND(J1717&lt;='CBSA Walk Groupings'!$B$3,J1717&gt;'CBSA Walk Groupings'!$B$2),'CBSA Walk Groupings'!$A$3,
IF(AND(J1717&lt;='CBSA Walk Groupings'!$B$4,J1717&gt;'CBSA Walk Groupings'!$B$3),'CBSA Walk Groupings'!$A$4,
IF(AND(J1717&lt;='CBSA Walk Groupings'!$B$5,J1717&gt;'CBSA Walk Groupings'!$B$4),'CBSA Walk Groupings'!$A$5,
IF(J1717&gt;'CBSA Walk Groupings'!$B$5,'CBSA Walk Groupings'!$A$6,"")))))</f>
        <v>5</v>
      </c>
      <c r="M1717" s="72">
        <v>0</v>
      </c>
      <c r="N1717" s="72">
        <v>2</v>
      </c>
    </row>
    <row r="1718" spans="1:14" x14ac:dyDescent="0.25">
      <c r="A1718" t="str">
        <f t="shared" si="26"/>
        <v>Southern Illinois Metropolitan Planning Organization_2014</v>
      </c>
      <c r="B1718" t="s">
        <v>486</v>
      </c>
      <c r="C1718" s="49" t="s">
        <v>195</v>
      </c>
      <c r="D1718">
        <v>2014</v>
      </c>
      <c r="E1718" s="45">
        <v>75578.006569096149</v>
      </c>
      <c r="F1718" s="50">
        <v>32146.883677197089</v>
      </c>
      <c r="G1718" s="46">
        <v>302.18687510027695</v>
      </c>
      <c r="H1718" s="46">
        <v>2320.3995563262488</v>
      </c>
      <c r="I1718" s="47">
        <v>0.94001918859285483</v>
      </c>
      <c r="J1718" s="47">
        <v>7.2181166287424299</v>
      </c>
      <c r="K1718" s="48">
        <f>IF(I1718&lt;='CBSA Bike Groupings'!$B$2,'CBSA Bike Groupings'!$A$2,
IF(AND(I1718&lt;='CBSA Bike Groupings'!$B$3,I1718&gt;'CBSA Bike Groupings'!$B$2),'CBSA Bike Groupings'!$A$3,
IF(AND(I1718&lt;='CBSA Bike Groupings'!$B$4,I1718&gt;'CBSA Bike Groupings'!$B$3),'CBSA Bike Groupings'!$A$4,
IF(AND(I1718&lt;='CBSA Bike Groupings'!$B$5,I1718&gt;'CBSA Bike Groupings'!$B$4),'CBSA Bike Groupings'!$A$5,
IF(I1718&gt;'CBSA Bike Groupings'!$B$5,'CBSA Bike Groupings'!$A$6,"")))))</f>
        <v>5</v>
      </c>
      <c r="L1718" s="48">
        <f>IF(J1718&lt;='CBSA Walk Groupings'!$B$2,'CBSA Walk Groupings'!$A$2,
IF(AND(J1718&lt;='CBSA Walk Groupings'!$B$3,J1718&gt;'CBSA Walk Groupings'!$B$2),'CBSA Walk Groupings'!$A$3,
IF(AND(J1718&lt;='CBSA Walk Groupings'!$B$4,J1718&gt;'CBSA Walk Groupings'!$B$3),'CBSA Walk Groupings'!$A$4,
IF(AND(J1718&lt;='CBSA Walk Groupings'!$B$5,J1718&gt;'CBSA Walk Groupings'!$B$4),'CBSA Walk Groupings'!$A$5,
IF(J1718&gt;'CBSA Walk Groupings'!$B$5,'CBSA Walk Groupings'!$A$6,"")))))</f>
        <v>5</v>
      </c>
      <c r="M1718" s="72">
        <v>1</v>
      </c>
      <c r="N1718" s="72">
        <v>0</v>
      </c>
    </row>
    <row r="1719" spans="1:14" x14ac:dyDescent="0.25">
      <c r="A1719" t="str">
        <f t="shared" si="26"/>
        <v>Southern Illinois Metropolitan Planning Organization_2015</v>
      </c>
      <c r="B1719" t="s">
        <v>486</v>
      </c>
      <c r="C1719" s="49" t="s">
        <v>195</v>
      </c>
      <c r="D1719">
        <v>2015</v>
      </c>
      <c r="E1719" s="45">
        <v>75807.446628284975</v>
      </c>
      <c r="F1719" s="50">
        <v>32257.856652612893</v>
      </c>
      <c r="G1719" s="46">
        <v>303.35368120289939</v>
      </c>
      <c r="H1719" s="46">
        <v>1810.5019189525394</v>
      </c>
      <c r="I1719" s="47">
        <v>0.94040247146528166</v>
      </c>
      <c r="J1719" s="47">
        <v>5.6125921149999547</v>
      </c>
      <c r="K1719" s="48">
        <f>IF(I1719&lt;='CBSA Bike Groupings'!$B$2,'CBSA Bike Groupings'!$A$2,
IF(AND(I1719&lt;='CBSA Bike Groupings'!$B$3,I1719&gt;'CBSA Bike Groupings'!$B$2),'CBSA Bike Groupings'!$A$3,
IF(AND(I1719&lt;='CBSA Bike Groupings'!$B$4,I1719&gt;'CBSA Bike Groupings'!$B$3),'CBSA Bike Groupings'!$A$4,
IF(AND(I1719&lt;='CBSA Bike Groupings'!$B$5,I1719&gt;'CBSA Bike Groupings'!$B$4),'CBSA Bike Groupings'!$A$5,
IF(I1719&gt;'CBSA Bike Groupings'!$B$5,'CBSA Bike Groupings'!$A$6,"")))))</f>
        <v>5</v>
      </c>
      <c r="L1719" s="48">
        <f>IF(J1719&lt;='CBSA Walk Groupings'!$B$2,'CBSA Walk Groupings'!$A$2,
IF(AND(J1719&lt;='CBSA Walk Groupings'!$B$3,J1719&gt;'CBSA Walk Groupings'!$B$2),'CBSA Walk Groupings'!$A$3,
IF(AND(J1719&lt;='CBSA Walk Groupings'!$B$4,J1719&gt;'CBSA Walk Groupings'!$B$3),'CBSA Walk Groupings'!$A$4,
IF(AND(J1719&lt;='CBSA Walk Groupings'!$B$5,J1719&gt;'CBSA Walk Groupings'!$B$4),'CBSA Walk Groupings'!$A$5,
IF(J1719&gt;'CBSA Walk Groupings'!$B$5,'CBSA Walk Groupings'!$A$6,"")))))</f>
        <v>5</v>
      </c>
      <c r="M1719" s="72">
        <v>0</v>
      </c>
      <c r="N1719" s="72">
        <v>5</v>
      </c>
    </row>
    <row r="1720" spans="1:14" x14ac:dyDescent="0.25">
      <c r="A1720" t="str">
        <f t="shared" si="26"/>
        <v>Southern Illinois Metropolitan Planning Organization_2016</v>
      </c>
      <c r="B1720" t="s">
        <v>486</v>
      </c>
      <c r="C1720" s="49" t="s">
        <v>195</v>
      </c>
      <c r="D1720">
        <v>2016</v>
      </c>
      <c r="E1720" s="45">
        <v>75767.177950493642</v>
      </c>
      <c r="F1720" s="50">
        <v>32581.880152605292</v>
      </c>
      <c r="G1720" s="46">
        <v>210.94311483999019</v>
      </c>
      <c r="H1720" s="46">
        <v>1779.5049134592118</v>
      </c>
      <c r="I1720" s="47">
        <v>0.64742462329364037</v>
      </c>
      <c r="J1720" s="47">
        <v>5.4616397369472249</v>
      </c>
      <c r="K1720" s="48">
        <f>IF(I1720&lt;='CBSA Bike Groupings'!$B$2,'CBSA Bike Groupings'!$A$2,
IF(AND(I1720&lt;='CBSA Bike Groupings'!$B$3,I1720&gt;'CBSA Bike Groupings'!$B$2),'CBSA Bike Groupings'!$A$3,
IF(AND(I1720&lt;='CBSA Bike Groupings'!$B$4,I1720&gt;'CBSA Bike Groupings'!$B$3),'CBSA Bike Groupings'!$A$4,
IF(AND(I1720&lt;='CBSA Bike Groupings'!$B$5,I1720&gt;'CBSA Bike Groupings'!$B$4),'CBSA Bike Groupings'!$A$5,
IF(I1720&gt;'CBSA Bike Groupings'!$B$5,'CBSA Bike Groupings'!$A$6,"")))))</f>
        <v>4</v>
      </c>
      <c r="L1720" s="48">
        <f>IF(J1720&lt;='CBSA Walk Groupings'!$B$2,'CBSA Walk Groupings'!$A$2,
IF(AND(J1720&lt;='CBSA Walk Groupings'!$B$3,J1720&gt;'CBSA Walk Groupings'!$B$2),'CBSA Walk Groupings'!$A$3,
IF(AND(J1720&lt;='CBSA Walk Groupings'!$B$4,J1720&gt;'CBSA Walk Groupings'!$B$3),'CBSA Walk Groupings'!$A$4,
IF(AND(J1720&lt;='CBSA Walk Groupings'!$B$5,J1720&gt;'CBSA Walk Groupings'!$B$4),'CBSA Walk Groupings'!$A$5,
IF(J1720&gt;'CBSA Walk Groupings'!$B$5,'CBSA Walk Groupings'!$A$6,"")))))</f>
        <v>5</v>
      </c>
      <c r="M1720" s="72">
        <v>0</v>
      </c>
      <c r="N1720" s="72">
        <v>2</v>
      </c>
    </row>
    <row r="1721" spans="1:14" x14ac:dyDescent="0.25">
      <c r="A1721" t="str">
        <f t="shared" si="26"/>
        <v>Southern Illinois Metropolitan Planning Organization_2017</v>
      </c>
      <c r="B1721" t="s">
        <v>486</v>
      </c>
      <c r="C1721" s="49" t="s">
        <v>195</v>
      </c>
      <c r="D1721">
        <v>2017</v>
      </c>
      <c r="E1721" s="45">
        <v>76457</v>
      </c>
      <c r="F1721" s="50">
        <v>32501</v>
      </c>
      <c r="G1721" s="46">
        <v>184</v>
      </c>
      <c r="H1721" s="46">
        <v>1665</v>
      </c>
      <c r="I1721" s="47">
        <f>(G1721/$F1721)*100</f>
        <v>0.5661364265714901</v>
      </c>
      <c r="J1721" s="47">
        <f>(H1721/$F1721)*100</f>
        <v>5.122919294790929</v>
      </c>
      <c r="K1721" s="48">
        <f>IF(I1721&lt;='CBSA Bike Groupings'!$B$2,'CBSA Bike Groupings'!$A$2,
IF(AND(I1721&lt;='CBSA Bike Groupings'!$B$3,I1721&gt;'CBSA Bike Groupings'!$B$2),'CBSA Bike Groupings'!$A$3,
IF(AND(I1721&lt;='CBSA Bike Groupings'!$B$4,I1721&gt;'CBSA Bike Groupings'!$B$3),'CBSA Bike Groupings'!$A$4,
IF(AND(I1721&lt;='CBSA Bike Groupings'!$B$5,I1721&gt;'CBSA Bike Groupings'!$B$4),'CBSA Bike Groupings'!$A$5,
IF(I1721&gt;'CBSA Bike Groupings'!$B$5,'CBSA Bike Groupings'!$A$6,"")))))</f>
        <v>3</v>
      </c>
      <c r="L1721" s="48">
        <f>IF(J1721&lt;='CBSA Walk Groupings'!$B$2,'CBSA Walk Groupings'!$A$2,
IF(AND(J1721&lt;='CBSA Walk Groupings'!$B$3,J1721&gt;'CBSA Walk Groupings'!$B$2),'CBSA Walk Groupings'!$A$3,
IF(AND(J1721&lt;='CBSA Walk Groupings'!$B$4,J1721&gt;'CBSA Walk Groupings'!$B$3),'CBSA Walk Groupings'!$A$4,
IF(AND(J1721&lt;='CBSA Walk Groupings'!$B$5,J1721&gt;'CBSA Walk Groupings'!$B$4),'CBSA Walk Groupings'!$A$5,
IF(J1721&gt;'CBSA Walk Groupings'!$B$5,'CBSA Walk Groupings'!$A$6,"")))))</f>
        <v>5</v>
      </c>
      <c r="M1721" s="72">
        <v>1</v>
      </c>
      <c r="N1721" s="72">
        <v>0</v>
      </c>
    </row>
    <row r="1722" spans="1:14" x14ac:dyDescent="0.25">
      <c r="A1722" t="str">
        <f t="shared" si="26"/>
        <v>Southern New Hampshire Planning Commission_2013</v>
      </c>
      <c r="B1722" t="s">
        <v>487</v>
      </c>
      <c r="C1722" s="49" t="s">
        <v>389</v>
      </c>
      <c r="D1722">
        <v>2013</v>
      </c>
      <c r="E1722" s="45">
        <v>277947.44398553844</v>
      </c>
      <c r="F1722" s="50">
        <v>145279.5059446326</v>
      </c>
      <c r="G1722" s="46">
        <v>128.90455947766296</v>
      </c>
      <c r="H1722" s="46">
        <v>2856.4881942364946</v>
      </c>
      <c r="I1722" s="47">
        <v>8.872866041187509E-2</v>
      </c>
      <c r="J1722" s="47">
        <v>1.9662017541036581</v>
      </c>
      <c r="K1722" s="48">
        <f>IF(I1722&lt;='CBSA Bike Groupings'!$B$2,'CBSA Bike Groupings'!$A$2,
IF(AND(I1722&lt;='CBSA Bike Groupings'!$B$3,I1722&gt;'CBSA Bike Groupings'!$B$2),'CBSA Bike Groupings'!$A$3,
IF(AND(I1722&lt;='CBSA Bike Groupings'!$B$4,I1722&gt;'CBSA Bike Groupings'!$B$3),'CBSA Bike Groupings'!$A$4,
IF(AND(I1722&lt;='CBSA Bike Groupings'!$B$5,I1722&gt;'CBSA Bike Groupings'!$B$4),'CBSA Bike Groupings'!$A$5,
IF(I1722&gt;'CBSA Bike Groupings'!$B$5,'CBSA Bike Groupings'!$A$6,"")))))</f>
        <v>1</v>
      </c>
      <c r="L1722" s="48">
        <f>IF(J1722&lt;='CBSA Walk Groupings'!$B$2,'CBSA Walk Groupings'!$A$2,
IF(AND(J1722&lt;='CBSA Walk Groupings'!$B$3,J1722&gt;'CBSA Walk Groupings'!$B$2),'CBSA Walk Groupings'!$A$3,
IF(AND(J1722&lt;='CBSA Walk Groupings'!$B$4,J1722&gt;'CBSA Walk Groupings'!$B$3),'CBSA Walk Groupings'!$A$4,
IF(AND(J1722&lt;='CBSA Walk Groupings'!$B$5,J1722&gt;'CBSA Walk Groupings'!$B$4),'CBSA Walk Groupings'!$A$5,
IF(J1722&gt;'CBSA Walk Groupings'!$B$5,'CBSA Walk Groupings'!$A$6,"")))))</f>
        <v>3</v>
      </c>
      <c r="M1722" s="72">
        <v>0</v>
      </c>
      <c r="N1722" s="72">
        <v>3</v>
      </c>
    </row>
    <row r="1723" spans="1:14" x14ac:dyDescent="0.25">
      <c r="A1723" t="str">
        <f t="shared" si="26"/>
        <v>Southern New Hampshire Planning Commission_2014</v>
      </c>
      <c r="B1723" t="s">
        <v>487</v>
      </c>
      <c r="C1723" s="49" t="s">
        <v>389</v>
      </c>
      <c r="D1723">
        <v>2014</v>
      </c>
      <c r="E1723" s="45">
        <v>278633.61313508148</v>
      </c>
      <c r="F1723" s="50">
        <v>147592.87831769639</v>
      </c>
      <c r="G1723" s="46">
        <v>127.03376402013063</v>
      </c>
      <c r="H1723" s="46">
        <v>2878.5029642226777</v>
      </c>
      <c r="I1723" s="47">
        <v>8.607038867193044E-2</v>
      </c>
      <c r="J1723" s="47">
        <v>1.9502993620238551</v>
      </c>
      <c r="K1723" s="48">
        <f>IF(I1723&lt;='CBSA Bike Groupings'!$B$2,'CBSA Bike Groupings'!$A$2,
IF(AND(I1723&lt;='CBSA Bike Groupings'!$B$3,I1723&gt;'CBSA Bike Groupings'!$B$2),'CBSA Bike Groupings'!$A$3,
IF(AND(I1723&lt;='CBSA Bike Groupings'!$B$4,I1723&gt;'CBSA Bike Groupings'!$B$3),'CBSA Bike Groupings'!$A$4,
IF(AND(I1723&lt;='CBSA Bike Groupings'!$B$5,I1723&gt;'CBSA Bike Groupings'!$B$4),'CBSA Bike Groupings'!$A$5,
IF(I1723&gt;'CBSA Bike Groupings'!$B$5,'CBSA Bike Groupings'!$A$6,"")))))</f>
        <v>1</v>
      </c>
      <c r="L1723" s="48">
        <f>IF(J1723&lt;='CBSA Walk Groupings'!$B$2,'CBSA Walk Groupings'!$A$2,
IF(AND(J1723&lt;='CBSA Walk Groupings'!$B$3,J1723&gt;'CBSA Walk Groupings'!$B$2),'CBSA Walk Groupings'!$A$3,
IF(AND(J1723&lt;='CBSA Walk Groupings'!$B$4,J1723&gt;'CBSA Walk Groupings'!$B$3),'CBSA Walk Groupings'!$A$4,
IF(AND(J1723&lt;='CBSA Walk Groupings'!$B$5,J1723&gt;'CBSA Walk Groupings'!$B$4),'CBSA Walk Groupings'!$A$5,
IF(J1723&gt;'CBSA Walk Groupings'!$B$5,'CBSA Walk Groupings'!$A$6,"")))))</f>
        <v>3</v>
      </c>
      <c r="M1723" s="72">
        <v>0</v>
      </c>
      <c r="N1723" s="72">
        <v>5</v>
      </c>
    </row>
    <row r="1724" spans="1:14" x14ac:dyDescent="0.25">
      <c r="A1724" t="str">
        <f t="shared" si="26"/>
        <v>Southern New Hampshire Planning Commission_2015</v>
      </c>
      <c r="B1724" t="s">
        <v>487</v>
      </c>
      <c r="C1724" s="49" t="s">
        <v>389</v>
      </c>
      <c r="D1724">
        <v>2015</v>
      </c>
      <c r="E1724" s="45">
        <v>279851.18548966956</v>
      </c>
      <c r="F1724" s="50">
        <v>148419.36725946519</v>
      </c>
      <c r="G1724" s="46">
        <v>169.99866641071557</v>
      </c>
      <c r="H1724" s="46">
        <v>2994.4461915045695</v>
      </c>
      <c r="I1724" s="47">
        <v>0.11453940920899203</v>
      </c>
      <c r="J1724" s="47">
        <v>2.0175575780953912</v>
      </c>
      <c r="K1724" s="48">
        <f>IF(I1724&lt;='CBSA Bike Groupings'!$B$2,'CBSA Bike Groupings'!$A$2,
IF(AND(I1724&lt;='CBSA Bike Groupings'!$B$3,I1724&gt;'CBSA Bike Groupings'!$B$2),'CBSA Bike Groupings'!$A$3,
IF(AND(I1724&lt;='CBSA Bike Groupings'!$B$4,I1724&gt;'CBSA Bike Groupings'!$B$3),'CBSA Bike Groupings'!$A$4,
IF(AND(I1724&lt;='CBSA Bike Groupings'!$B$5,I1724&gt;'CBSA Bike Groupings'!$B$4),'CBSA Bike Groupings'!$A$5,
IF(I1724&gt;'CBSA Bike Groupings'!$B$5,'CBSA Bike Groupings'!$A$6,"")))))</f>
        <v>1</v>
      </c>
      <c r="L1724" s="48">
        <f>IF(J1724&lt;='CBSA Walk Groupings'!$B$2,'CBSA Walk Groupings'!$A$2,
IF(AND(J1724&lt;='CBSA Walk Groupings'!$B$3,J1724&gt;'CBSA Walk Groupings'!$B$2),'CBSA Walk Groupings'!$A$3,
IF(AND(J1724&lt;='CBSA Walk Groupings'!$B$4,J1724&gt;'CBSA Walk Groupings'!$B$3),'CBSA Walk Groupings'!$A$4,
IF(AND(J1724&lt;='CBSA Walk Groupings'!$B$5,J1724&gt;'CBSA Walk Groupings'!$B$4),'CBSA Walk Groupings'!$A$5,
IF(J1724&gt;'CBSA Walk Groupings'!$B$5,'CBSA Walk Groupings'!$A$6,"")))))</f>
        <v>3</v>
      </c>
      <c r="M1724" s="72">
        <v>1</v>
      </c>
      <c r="N1724" s="72">
        <v>1</v>
      </c>
    </row>
    <row r="1725" spans="1:14" x14ac:dyDescent="0.25">
      <c r="A1725" t="str">
        <f t="shared" si="26"/>
        <v>Southern New Hampshire Planning Commission_2016</v>
      </c>
      <c r="B1725" t="s">
        <v>487</v>
      </c>
      <c r="C1725" s="49" t="s">
        <v>389</v>
      </c>
      <c r="D1725">
        <v>2016</v>
      </c>
      <c r="E1725" s="45">
        <v>281291.70990631427</v>
      </c>
      <c r="F1725" s="50">
        <v>150202.57004402374</v>
      </c>
      <c r="G1725" s="46">
        <v>212.99757203486587</v>
      </c>
      <c r="H1725" s="46">
        <v>3369.0411587950712</v>
      </c>
      <c r="I1725" s="47">
        <v>0.14180687585601046</v>
      </c>
      <c r="J1725" s="47">
        <v>2.2429983440413968</v>
      </c>
      <c r="K1725" s="48">
        <f>IF(I1725&lt;='CBSA Bike Groupings'!$B$2,'CBSA Bike Groupings'!$A$2,
IF(AND(I1725&lt;='CBSA Bike Groupings'!$B$3,I1725&gt;'CBSA Bike Groupings'!$B$2),'CBSA Bike Groupings'!$A$3,
IF(AND(I1725&lt;='CBSA Bike Groupings'!$B$4,I1725&gt;'CBSA Bike Groupings'!$B$3),'CBSA Bike Groupings'!$A$4,
IF(AND(I1725&lt;='CBSA Bike Groupings'!$B$5,I1725&gt;'CBSA Bike Groupings'!$B$4),'CBSA Bike Groupings'!$A$5,
IF(I1725&gt;'CBSA Bike Groupings'!$B$5,'CBSA Bike Groupings'!$A$6,"")))))</f>
        <v>1</v>
      </c>
      <c r="L1725" s="48">
        <f>IF(J1725&lt;='CBSA Walk Groupings'!$B$2,'CBSA Walk Groupings'!$A$2,
IF(AND(J1725&lt;='CBSA Walk Groupings'!$B$3,J1725&gt;'CBSA Walk Groupings'!$B$2),'CBSA Walk Groupings'!$A$3,
IF(AND(J1725&lt;='CBSA Walk Groupings'!$B$4,J1725&gt;'CBSA Walk Groupings'!$B$3),'CBSA Walk Groupings'!$A$4,
IF(AND(J1725&lt;='CBSA Walk Groupings'!$B$5,J1725&gt;'CBSA Walk Groupings'!$B$4),'CBSA Walk Groupings'!$A$5,
IF(J1725&gt;'CBSA Walk Groupings'!$B$5,'CBSA Walk Groupings'!$A$6,"")))))</f>
        <v>3</v>
      </c>
      <c r="M1725" s="72">
        <v>0</v>
      </c>
      <c r="N1725" s="72">
        <v>6</v>
      </c>
    </row>
    <row r="1726" spans="1:14" x14ac:dyDescent="0.25">
      <c r="A1726" t="str">
        <f t="shared" si="26"/>
        <v>Southern New Hampshire Planning Commission_2017</v>
      </c>
      <c r="B1726" t="s">
        <v>487</v>
      </c>
      <c r="C1726" s="49" t="s">
        <v>389</v>
      </c>
      <c r="D1726">
        <v>2017</v>
      </c>
      <c r="E1726" s="45">
        <v>282645</v>
      </c>
      <c r="F1726" s="50">
        <v>152162</v>
      </c>
      <c r="G1726" s="46">
        <v>297</v>
      </c>
      <c r="H1726" s="46">
        <v>3264</v>
      </c>
      <c r="I1726" s="47">
        <f>(G1726/$F1726)*100</f>
        <v>0.19518670890235407</v>
      </c>
      <c r="J1726" s="47">
        <f>(H1726/$F1726)*100</f>
        <v>2.1450822150076894</v>
      </c>
      <c r="K1726" s="48">
        <f>IF(I1726&lt;='CBSA Bike Groupings'!$B$2,'CBSA Bike Groupings'!$A$2,
IF(AND(I1726&lt;='CBSA Bike Groupings'!$B$3,I1726&gt;'CBSA Bike Groupings'!$B$2),'CBSA Bike Groupings'!$A$3,
IF(AND(I1726&lt;='CBSA Bike Groupings'!$B$4,I1726&gt;'CBSA Bike Groupings'!$B$3),'CBSA Bike Groupings'!$A$4,
IF(AND(I1726&lt;='CBSA Bike Groupings'!$B$5,I1726&gt;'CBSA Bike Groupings'!$B$4),'CBSA Bike Groupings'!$A$5,
IF(I1726&gt;'CBSA Bike Groupings'!$B$5,'CBSA Bike Groupings'!$A$6,"")))))</f>
        <v>1</v>
      </c>
      <c r="L1726" s="48">
        <f>IF(J1726&lt;='CBSA Walk Groupings'!$B$2,'CBSA Walk Groupings'!$A$2,
IF(AND(J1726&lt;='CBSA Walk Groupings'!$B$3,J1726&gt;'CBSA Walk Groupings'!$B$2),'CBSA Walk Groupings'!$A$3,
IF(AND(J1726&lt;='CBSA Walk Groupings'!$B$4,J1726&gt;'CBSA Walk Groupings'!$B$3),'CBSA Walk Groupings'!$A$4,
IF(AND(J1726&lt;='CBSA Walk Groupings'!$B$5,J1726&gt;'CBSA Walk Groupings'!$B$4),'CBSA Walk Groupings'!$A$5,
IF(J1726&gt;'CBSA Walk Groupings'!$B$5,'CBSA Walk Groupings'!$A$6,"")))))</f>
        <v>3</v>
      </c>
      <c r="M1726" s="72">
        <v>0</v>
      </c>
      <c r="N1726" s="72">
        <v>3</v>
      </c>
    </row>
    <row r="1727" spans="1:14" x14ac:dyDescent="0.25">
      <c r="A1727" t="str">
        <f t="shared" si="26"/>
        <v>Southwest Michigan Planning Commission_2013</v>
      </c>
      <c r="B1727" t="s">
        <v>488</v>
      </c>
      <c r="C1727" s="49" t="s">
        <v>133</v>
      </c>
      <c r="D1727">
        <v>2013</v>
      </c>
      <c r="E1727" s="45">
        <v>124340.34033659633</v>
      </c>
      <c r="F1727" s="50">
        <v>50975.079095336652</v>
      </c>
      <c r="G1727" s="46">
        <v>186.40467121644309</v>
      </c>
      <c r="H1727" s="46">
        <v>605.52428731842167</v>
      </c>
      <c r="I1727" s="47">
        <v>0.36567804214254951</v>
      </c>
      <c r="J1727" s="47">
        <v>1.1878829774563642</v>
      </c>
      <c r="K1727" s="48">
        <f>IF(I1727&lt;='CBSA Bike Groupings'!$B$2,'CBSA Bike Groupings'!$A$2,
IF(AND(I1727&lt;='CBSA Bike Groupings'!$B$3,I1727&gt;'CBSA Bike Groupings'!$B$2),'CBSA Bike Groupings'!$A$3,
IF(AND(I1727&lt;='CBSA Bike Groupings'!$B$4,I1727&gt;'CBSA Bike Groupings'!$B$3),'CBSA Bike Groupings'!$A$4,
IF(AND(I1727&lt;='CBSA Bike Groupings'!$B$5,I1727&gt;'CBSA Bike Groupings'!$B$4),'CBSA Bike Groupings'!$A$5,
IF(I1727&gt;'CBSA Bike Groupings'!$B$5,'CBSA Bike Groupings'!$A$6,"")))))</f>
        <v>3</v>
      </c>
      <c r="L1727" s="48">
        <f>IF(J1727&lt;='CBSA Walk Groupings'!$B$2,'CBSA Walk Groupings'!$A$2,
IF(AND(J1727&lt;='CBSA Walk Groupings'!$B$3,J1727&gt;'CBSA Walk Groupings'!$B$2),'CBSA Walk Groupings'!$A$3,
IF(AND(J1727&lt;='CBSA Walk Groupings'!$B$4,J1727&gt;'CBSA Walk Groupings'!$B$3),'CBSA Walk Groupings'!$A$4,
IF(AND(J1727&lt;='CBSA Walk Groupings'!$B$5,J1727&gt;'CBSA Walk Groupings'!$B$4),'CBSA Walk Groupings'!$A$5,
IF(J1727&gt;'CBSA Walk Groupings'!$B$5,'CBSA Walk Groupings'!$A$6,"")))))</f>
        <v>1</v>
      </c>
      <c r="M1727" s="72">
        <v>1</v>
      </c>
      <c r="N1727" s="72">
        <v>2</v>
      </c>
    </row>
    <row r="1728" spans="1:14" x14ac:dyDescent="0.25">
      <c r="A1728" t="str">
        <f t="shared" si="26"/>
        <v>Southwest Michigan Planning Commission_2014</v>
      </c>
      <c r="B1728" t="s">
        <v>488</v>
      </c>
      <c r="C1728" s="49" t="s">
        <v>133</v>
      </c>
      <c r="D1728">
        <v>2014</v>
      </c>
      <c r="E1728" s="45">
        <v>123906.78230247316</v>
      </c>
      <c r="F1728" s="50">
        <v>51384.54768175527</v>
      </c>
      <c r="G1728" s="46">
        <v>108.04104365330465</v>
      </c>
      <c r="H1728" s="46">
        <v>688.66008001543184</v>
      </c>
      <c r="I1728" s="47">
        <v>0.21025979312388884</v>
      </c>
      <c r="J1728" s="47">
        <v>1.3402085083643722</v>
      </c>
      <c r="K1728" s="48">
        <f>IF(I1728&lt;='CBSA Bike Groupings'!$B$2,'CBSA Bike Groupings'!$A$2,
IF(AND(I1728&lt;='CBSA Bike Groupings'!$B$3,I1728&gt;'CBSA Bike Groupings'!$B$2),'CBSA Bike Groupings'!$A$3,
IF(AND(I1728&lt;='CBSA Bike Groupings'!$B$4,I1728&gt;'CBSA Bike Groupings'!$B$3),'CBSA Bike Groupings'!$A$4,
IF(AND(I1728&lt;='CBSA Bike Groupings'!$B$5,I1728&gt;'CBSA Bike Groupings'!$B$4),'CBSA Bike Groupings'!$A$5,
IF(I1728&gt;'CBSA Bike Groupings'!$B$5,'CBSA Bike Groupings'!$A$6,"")))))</f>
        <v>1</v>
      </c>
      <c r="L1728" s="48">
        <f>IF(J1728&lt;='CBSA Walk Groupings'!$B$2,'CBSA Walk Groupings'!$A$2,
IF(AND(J1728&lt;='CBSA Walk Groupings'!$B$3,J1728&gt;'CBSA Walk Groupings'!$B$2),'CBSA Walk Groupings'!$A$3,
IF(AND(J1728&lt;='CBSA Walk Groupings'!$B$4,J1728&gt;'CBSA Walk Groupings'!$B$3),'CBSA Walk Groupings'!$A$4,
IF(AND(J1728&lt;='CBSA Walk Groupings'!$B$5,J1728&gt;'CBSA Walk Groupings'!$B$4),'CBSA Walk Groupings'!$A$5,
IF(J1728&gt;'CBSA Walk Groupings'!$B$5,'CBSA Walk Groupings'!$A$6,"")))))</f>
        <v>2</v>
      </c>
      <c r="M1728" s="72">
        <v>0</v>
      </c>
      <c r="N1728" s="72">
        <v>1</v>
      </c>
    </row>
    <row r="1729" spans="1:14" x14ac:dyDescent="0.25">
      <c r="A1729" t="str">
        <f t="shared" si="26"/>
        <v>Southwest Michigan Planning Commission_2015</v>
      </c>
      <c r="B1729" t="s">
        <v>488</v>
      </c>
      <c r="C1729" s="49" t="s">
        <v>133</v>
      </c>
      <c r="D1729">
        <v>2015</v>
      </c>
      <c r="E1729" s="45">
        <v>123301.64907162337</v>
      </c>
      <c r="F1729" s="50">
        <v>52063.816149804552</v>
      </c>
      <c r="G1729" s="46">
        <v>179.25646711483907</v>
      </c>
      <c r="H1729" s="46">
        <v>726.56978091880728</v>
      </c>
      <c r="I1729" s="47">
        <v>0.34430143691169285</v>
      </c>
      <c r="J1729" s="47">
        <v>1.3955369288110373</v>
      </c>
      <c r="K1729" s="48">
        <f>IF(I1729&lt;='CBSA Bike Groupings'!$B$2,'CBSA Bike Groupings'!$A$2,
IF(AND(I1729&lt;='CBSA Bike Groupings'!$B$3,I1729&gt;'CBSA Bike Groupings'!$B$2),'CBSA Bike Groupings'!$A$3,
IF(AND(I1729&lt;='CBSA Bike Groupings'!$B$4,I1729&gt;'CBSA Bike Groupings'!$B$3),'CBSA Bike Groupings'!$A$4,
IF(AND(I1729&lt;='CBSA Bike Groupings'!$B$5,I1729&gt;'CBSA Bike Groupings'!$B$4),'CBSA Bike Groupings'!$A$5,
IF(I1729&gt;'CBSA Bike Groupings'!$B$5,'CBSA Bike Groupings'!$A$6,"")))))</f>
        <v>2</v>
      </c>
      <c r="L1729" s="48">
        <f>IF(J1729&lt;='CBSA Walk Groupings'!$B$2,'CBSA Walk Groupings'!$A$2,
IF(AND(J1729&lt;='CBSA Walk Groupings'!$B$3,J1729&gt;'CBSA Walk Groupings'!$B$2),'CBSA Walk Groupings'!$A$3,
IF(AND(J1729&lt;='CBSA Walk Groupings'!$B$4,J1729&gt;'CBSA Walk Groupings'!$B$3),'CBSA Walk Groupings'!$A$4,
IF(AND(J1729&lt;='CBSA Walk Groupings'!$B$5,J1729&gt;'CBSA Walk Groupings'!$B$4),'CBSA Walk Groupings'!$A$5,
IF(J1729&gt;'CBSA Walk Groupings'!$B$5,'CBSA Walk Groupings'!$A$6,"")))))</f>
        <v>2</v>
      </c>
      <c r="M1729" s="72">
        <v>1</v>
      </c>
      <c r="N1729" s="72">
        <v>3</v>
      </c>
    </row>
    <row r="1730" spans="1:14" x14ac:dyDescent="0.25">
      <c r="A1730" t="str">
        <f t="shared" si="26"/>
        <v>Southwest Michigan Planning Commission_2016</v>
      </c>
      <c r="B1730" t="s">
        <v>488</v>
      </c>
      <c r="C1730" s="49" t="s">
        <v>133</v>
      </c>
      <c r="D1730">
        <v>2016</v>
      </c>
      <c r="E1730" s="45">
        <v>123052.47141263005</v>
      </c>
      <c r="F1730" s="50">
        <v>53200.027490797343</v>
      </c>
      <c r="G1730" s="46">
        <v>218.47672642824116</v>
      </c>
      <c r="H1730" s="46">
        <v>718.14132026555069</v>
      </c>
      <c r="I1730" s="47">
        <v>0.41067032618739485</v>
      </c>
      <c r="J1730" s="47">
        <v>1.3498890021998133</v>
      </c>
      <c r="K1730" s="48">
        <f>IF(I1730&lt;='CBSA Bike Groupings'!$B$2,'CBSA Bike Groupings'!$A$2,
IF(AND(I1730&lt;='CBSA Bike Groupings'!$B$3,I1730&gt;'CBSA Bike Groupings'!$B$2),'CBSA Bike Groupings'!$A$3,
IF(AND(I1730&lt;='CBSA Bike Groupings'!$B$4,I1730&gt;'CBSA Bike Groupings'!$B$3),'CBSA Bike Groupings'!$A$4,
IF(AND(I1730&lt;='CBSA Bike Groupings'!$B$5,I1730&gt;'CBSA Bike Groupings'!$B$4),'CBSA Bike Groupings'!$A$5,
IF(I1730&gt;'CBSA Bike Groupings'!$B$5,'CBSA Bike Groupings'!$A$6,"")))))</f>
        <v>3</v>
      </c>
      <c r="L1730" s="48">
        <f>IF(J1730&lt;='CBSA Walk Groupings'!$B$2,'CBSA Walk Groupings'!$A$2,
IF(AND(J1730&lt;='CBSA Walk Groupings'!$B$3,J1730&gt;'CBSA Walk Groupings'!$B$2),'CBSA Walk Groupings'!$A$3,
IF(AND(J1730&lt;='CBSA Walk Groupings'!$B$4,J1730&gt;'CBSA Walk Groupings'!$B$3),'CBSA Walk Groupings'!$A$4,
IF(AND(J1730&lt;='CBSA Walk Groupings'!$B$5,J1730&gt;'CBSA Walk Groupings'!$B$4),'CBSA Walk Groupings'!$A$5,
IF(J1730&gt;'CBSA Walk Groupings'!$B$5,'CBSA Walk Groupings'!$A$6,"")))))</f>
        <v>2</v>
      </c>
      <c r="M1730" s="72">
        <v>1</v>
      </c>
      <c r="N1730" s="72">
        <v>1</v>
      </c>
    </row>
    <row r="1731" spans="1:14" x14ac:dyDescent="0.25">
      <c r="A1731" t="str">
        <f t="shared" ref="A1731:A1794" si="27">B1731&amp;"_"&amp;D1731</f>
        <v>Southwest Michigan Planning Commission_2017</v>
      </c>
      <c r="B1731" t="s">
        <v>488</v>
      </c>
      <c r="C1731" s="49" t="s">
        <v>133</v>
      </c>
      <c r="D1731">
        <v>2017</v>
      </c>
      <c r="E1731" s="45">
        <v>122822</v>
      </c>
      <c r="F1731" s="50">
        <v>54081</v>
      </c>
      <c r="G1731" s="46">
        <v>198</v>
      </c>
      <c r="H1731" s="46">
        <v>676</v>
      </c>
      <c r="I1731" s="47">
        <f>(G1731/$F1731)*100</f>
        <v>0.36611749043102015</v>
      </c>
      <c r="J1731" s="47">
        <f>(H1731/$F1731)*100</f>
        <v>1.2499768865220688</v>
      </c>
      <c r="K1731" s="48">
        <f>IF(I1731&lt;='CBSA Bike Groupings'!$B$2,'CBSA Bike Groupings'!$A$2,
IF(AND(I1731&lt;='CBSA Bike Groupings'!$B$3,I1731&gt;'CBSA Bike Groupings'!$B$2),'CBSA Bike Groupings'!$A$3,
IF(AND(I1731&lt;='CBSA Bike Groupings'!$B$4,I1731&gt;'CBSA Bike Groupings'!$B$3),'CBSA Bike Groupings'!$A$4,
IF(AND(I1731&lt;='CBSA Bike Groupings'!$B$5,I1731&gt;'CBSA Bike Groupings'!$B$4),'CBSA Bike Groupings'!$A$5,
IF(I1731&gt;'CBSA Bike Groupings'!$B$5,'CBSA Bike Groupings'!$A$6,"")))))</f>
        <v>3</v>
      </c>
      <c r="L1731" s="48">
        <f>IF(J1731&lt;='CBSA Walk Groupings'!$B$2,'CBSA Walk Groupings'!$A$2,
IF(AND(J1731&lt;='CBSA Walk Groupings'!$B$3,J1731&gt;'CBSA Walk Groupings'!$B$2),'CBSA Walk Groupings'!$A$3,
IF(AND(J1731&lt;='CBSA Walk Groupings'!$B$4,J1731&gt;'CBSA Walk Groupings'!$B$3),'CBSA Walk Groupings'!$A$4,
IF(AND(J1731&lt;='CBSA Walk Groupings'!$B$5,J1731&gt;'CBSA Walk Groupings'!$B$4),'CBSA Walk Groupings'!$A$5,
IF(J1731&gt;'CBSA Walk Groupings'!$B$5,'CBSA Walk Groupings'!$A$6,"")))))</f>
        <v>1</v>
      </c>
      <c r="M1731" s="72">
        <v>0</v>
      </c>
      <c r="N1731" s="72">
        <v>4</v>
      </c>
    </row>
    <row r="1732" spans="1:14" x14ac:dyDescent="0.25">
      <c r="A1732" t="str">
        <f t="shared" si="27"/>
        <v>Southwest Washington Regional Transportation Council_2013</v>
      </c>
      <c r="B1732" t="s">
        <v>489</v>
      </c>
      <c r="C1732" s="49" t="s">
        <v>347</v>
      </c>
      <c r="D1732">
        <v>2013</v>
      </c>
      <c r="E1732" s="45">
        <v>432543.65040027088</v>
      </c>
      <c r="F1732" s="50">
        <v>185281.82069820588</v>
      </c>
      <c r="G1732" s="46">
        <v>878.00436144951834</v>
      </c>
      <c r="H1732" s="46">
        <v>2982.9741804923838</v>
      </c>
      <c r="I1732" s="47">
        <v>0.47387507211495161</v>
      </c>
      <c r="J1732" s="47">
        <v>1.6099659260965307</v>
      </c>
      <c r="K1732" s="48">
        <f>IF(I1732&lt;='CBSA Bike Groupings'!$B$2,'CBSA Bike Groupings'!$A$2,
IF(AND(I1732&lt;='CBSA Bike Groupings'!$B$3,I1732&gt;'CBSA Bike Groupings'!$B$2),'CBSA Bike Groupings'!$A$3,
IF(AND(I1732&lt;='CBSA Bike Groupings'!$B$4,I1732&gt;'CBSA Bike Groupings'!$B$3),'CBSA Bike Groupings'!$A$4,
IF(AND(I1732&lt;='CBSA Bike Groupings'!$B$5,I1732&gt;'CBSA Bike Groupings'!$B$4),'CBSA Bike Groupings'!$A$5,
IF(I1732&gt;'CBSA Bike Groupings'!$B$5,'CBSA Bike Groupings'!$A$6,"")))))</f>
        <v>3</v>
      </c>
      <c r="L1732" s="48">
        <f>IF(J1732&lt;='CBSA Walk Groupings'!$B$2,'CBSA Walk Groupings'!$A$2,
IF(AND(J1732&lt;='CBSA Walk Groupings'!$B$3,J1732&gt;'CBSA Walk Groupings'!$B$2),'CBSA Walk Groupings'!$A$3,
IF(AND(J1732&lt;='CBSA Walk Groupings'!$B$4,J1732&gt;'CBSA Walk Groupings'!$B$3),'CBSA Walk Groupings'!$A$4,
IF(AND(J1732&lt;='CBSA Walk Groupings'!$B$5,J1732&gt;'CBSA Walk Groupings'!$B$4),'CBSA Walk Groupings'!$A$5,
IF(J1732&gt;'CBSA Walk Groupings'!$B$5,'CBSA Walk Groupings'!$A$6,"")))))</f>
        <v>2</v>
      </c>
      <c r="M1732" s="72">
        <v>0</v>
      </c>
      <c r="N1732" s="72">
        <v>1</v>
      </c>
    </row>
    <row r="1733" spans="1:14" x14ac:dyDescent="0.25">
      <c r="A1733" t="str">
        <f t="shared" si="27"/>
        <v>Southwest Washington Regional Transportation Council_2014</v>
      </c>
      <c r="B1733" t="s">
        <v>489</v>
      </c>
      <c r="C1733" s="49" t="s">
        <v>347</v>
      </c>
      <c r="D1733">
        <v>2014</v>
      </c>
      <c r="E1733" s="45">
        <v>438266.58802920155</v>
      </c>
      <c r="F1733" s="50">
        <v>190661.77468178715</v>
      </c>
      <c r="G1733" s="46">
        <v>973.00087973774123</v>
      </c>
      <c r="H1733" s="46">
        <v>3268.9734481635837</v>
      </c>
      <c r="I1733" s="47">
        <v>0.51032824034165802</v>
      </c>
      <c r="J1733" s="47">
        <v>1.714540554140688</v>
      </c>
      <c r="K1733" s="48">
        <f>IF(I1733&lt;='CBSA Bike Groupings'!$B$2,'CBSA Bike Groupings'!$A$2,
IF(AND(I1733&lt;='CBSA Bike Groupings'!$B$3,I1733&gt;'CBSA Bike Groupings'!$B$2),'CBSA Bike Groupings'!$A$3,
IF(AND(I1733&lt;='CBSA Bike Groupings'!$B$4,I1733&gt;'CBSA Bike Groupings'!$B$3),'CBSA Bike Groupings'!$A$4,
IF(AND(I1733&lt;='CBSA Bike Groupings'!$B$5,I1733&gt;'CBSA Bike Groupings'!$B$4),'CBSA Bike Groupings'!$A$5,
IF(I1733&gt;'CBSA Bike Groupings'!$B$5,'CBSA Bike Groupings'!$A$6,"")))))</f>
        <v>3</v>
      </c>
      <c r="L1733" s="48">
        <f>IF(J1733&lt;='CBSA Walk Groupings'!$B$2,'CBSA Walk Groupings'!$A$2,
IF(AND(J1733&lt;='CBSA Walk Groupings'!$B$3,J1733&gt;'CBSA Walk Groupings'!$B$2),'CBSA Walk Groupings'!$A$3,
IF(AND(J1733&lt;='CBSA Walk Groupings'!$B$4,J1733&gt;'CBSA Walk Groupings'!$B$3),'CBSA Walk Groupings'!$A$4,
IF(AND(J1733&lt;='CBSA Walk Groupings'!$B$5,J1733&gt;'CBSA Walk Groupings'!$B$4),'CBSA Walk Groupings'!$A$5,
IF(J1733&gt;'CBSA Walk Groupings'!$B$5,'CBSA Walk Groupings'!$A$6,"")))))</f>
        <v>2</v>
      </c>
      <c r="M1733" s="72">
        <v>0</v>
      </c>
      <c r="N1733" s="72">
        <v>7</v>
      </c>
    </row>
    <row r="1734" spans="1:14" x14ac:dyDescent="0.25">
      <c r="A1734" t="str">
        <f t="shared" si="27"/>
        <v>Southwest Washington Regional Transportation Council_2015</v>
      </c>
      <c r="B1734" t="s">
        <v>489</v>
      </c>
      <c r="C1734" s="49" t="s">
        <v>347</v>
      </c>
      <c r="D1734">
        <v>2015</v>
      </c>
      <c r="E1734" s="45">
        <v>444500.57451468764</v>
      </c>
      <c r="F1734" s="50">
        <v>197156.77809641595</v>
      </c>
      <c r="G1734" s="46">
        <v>890.00265393153745</v>
      </c>
      <c r="H1734" s="46">
        <v>3557.9674495719005</v>
      </c>
      <c r="I1734" s="47">
        <v>0.45141874528721393</v>
      </c>
      <c r="J1734" s="47">
        <v>1.8046386656977835</v>
      </c>
      <c r="K1734" s="48">
        <f>IF(I1734&lt;='CBSA Bike Groupings'!$B$2,'CBSA Bike Groupings'!$A$2,
IF(AND(I1734&lt;='CBSA Bike Groupings'!$B$3,I1734&gt;'CBSA Bike Groupings'!$B$2),'CBSA Bike Groupings'!$A$3,
IF(AND(I1734&lt;='CBSA Bike Groupings'!$B$4,I1734&gt;'CBSA Bike Groupings'!$B$3),'CBSA Bike Groupings'!$A$4,
IF(AND(I1734&lt;='CBSA Bike Groupings'!$B$5,I1734&gt;'CBSA Bike Groupings'!$B$4),'CBSA Bike Groupings'!$A$5,
IF(I1734&gt;'CBSA Bike Groupings'!$B$5,'CBSA Bike Groupings'!$A$6,"")))))</f>
        <v>3</v>
      </c>
      <c r="L1734" s="48">
        <f>IF(J1734&lt;='CBSA Walk Groupings'!$B$2,'CBSA Walk Groupings'!$A$2,
IF(AND(J1734&lt;='CBSA Walk Groupings'!$B$3,J1734&gt;'CBSA Walk Groupings'!$B$2),'CBSA Walk Groupings'!$A$3,
IF(AND(J1734&lt;='CBSA Walk Groupings'!$B$4,J1734&gt;'CBSA Walk Groupings'!$B$3),'CBSA Walk Groupings'!$A$4,
IF(AND(J1734&lt;='CBSA Walk Groupings'!$B$5,J1734&gt;'CBSA Walk Groupings'!$B$4),'CBSA Walk Groupings'!$A$5,
IF(J1734&gt;'CBSA Walk Groupings'!$B$5,'CBSA Walk Groupings'!$A$6,"")))))</f>
        <v>2</v>
      </c>
      <c r="M1734" s="72">
        <v>0</v>
      </c>
      <c r="N1734" s="72">
        <v>5</v>
      </c>
    </row>
    <row r="1735" spans="1:14" x14ac:dyDescent="0.25">
      <c r="A1735" t="str">
        <f t="shared" si="27"/>
        <v>Southwest Washington Regional Transportation Council_2016</v>
      </c>
      <c r="B1735" t="s">
        <v>489</v>
      </c>
      <c r="C1735" s="49" t="s">
        <v>347</v>
      </c>
      <c r="D1735">
        <v>2016</v>
      </c>
      <c r="E1735" s="45">
        <v>450884.02867037558</v>
      </c>
      <c r="F1735" s="50">
        <v>203034.26310122357</v>
      </c>
      <c r="G1735" s="46">
        <v>731.99821951511137</v>
      </c>
      <c r="H1735" s="46">
        <v>3773.3746006473798</v>
      </c>
      <c r="I1735" s="47">
        <v>0.36052940441395875</v>
      </c>
      <c r="J1735" s="47">
        <v>1.8584915388227592</v>
      </c>
      <c r="K1735" s="48">
        <f>IF(I1735&lt;='CBSA Bike Groupings'!$B$2,'CBSA Bike Groupings'!$A$2,
IF(AND(I1735&lt;='CBSA Bike Groupings'!$B$3,I1735&gt;'CBSA Bike Groupings'!$B$2),'CBSA Bike Groupings'!$A$3,
IF(AND(I1735&lt;='CBSA Bike Groupings'!$B$4,I1735&gt;'CBSA Bike Groupings'!$B$3),'CBSA Bike Groupings'!$A$4,
IF(AND(I1735&lt;='CBSA Bike Groupings'!$B$5,I1735&gt;'CBSA Bike Groupings'!$B$4),'CBSA Bike Groupings'!$A$5,
IF(I1735&gt;'CBSA Bike Groupings'!$B$5,'CBSA Bike Groupings'!$A$6,"")))))</f>
        <v>3</v>
      </c>
      <c r="L1735" s="48">
        <f>IF(J1735&lt;='CBSA Walk Groupings'!$B$2,'CBSA Walk Groupings'!$A$2,
IF(AND(J1735&lt;='CBSA Walk Groupings'!$B$3,J1735&gt;'CBSA Walk Groupings'!$B$2),'CBSA Walk Groupings'!$A$3,
IF(AND(J1735&lt;='CBSA Walk Groupings'!$B$4,J1735&gt;'CBSA Walk Groupings'!$B$3),'CBSA Walk Groupings'!$A$4,
IF(AND(J1735&lt;='CBSA Walk Groupings'!$B$5,J1735&gt;'CBSA Walk Groupings'!$B$4),'CBSA Walk Groupings'!$A$5,
IF(J1735&gt;'CBSA Walk Groupings'!$B$5,'CBSA Walk Groupings'!$A$6,"")))))</f>
        <v>3</v>
      </c>
      <c r="M1735" s="72">
        <v>2</v>
      </c>
      <c r="N1735" s="72">
        <v>5</v>
      </c>
    </row>
    <row r="1736" spans="1:14" x14ac:dyDescent="0.25">
      <c r="A1736" t="str">
        <f t="shared" si="27"/>
        <v>Southwest Washington Regional Transportation Council_2017</v>
      </c>
      <c r="B1736" t="s">
        <v>489</v>
      </c>
      <c r="C1736" s="49" t="s">
        <v>347</v>
      </c>
      <c r="D1736">
        <v>2017</v>
      </c>
      <c r="E1736" s="45">
        <v>457466</v>
      </c>
      <c r="F1736" s="50">
        <v>209502</v>
      </c>
      <c r="G1736" s="46">
        <v>699</v>
      </c>
      <c r="H1736" s="46">
        <v>4069</v>
      </c>
      <c r="I1736" s="47">
        <f>(G1736/$F1736)*100</f>
        <v>0.33364836612538307</v>
      </c>
      <c r="J1736" s="47">
        <f>(H1736/$F1736)*100</f>
        <v>1.9422248952277306</v>
      </c>
      <c r="K1736" s="48">
        <f>IF(I1736&lt;='CBSA Bike Groupings'!$B$2,'CBSA Bike Groupings'!$A$2,
IF(AND(I1736&lt;='CBSA Bike Groupings'!$B$3,I1736&gt;'CBSA Bike Groupings'!$B$2),'CBSA Bike Groupings'!$A$3,
IF(AND(I1736&lt;='CBSA Bike Groupings'!$B$4,I1736&gt;'CBSA Bike Groupings'!$B$3),'CBSA Bike Groupings'!$A$4,
IF(AND(I1736&lt;='CBSA Bike Groupings'!$B$5,I1736&gt;'CBSA Bike Groupings'!$B$4),'CBSA Bike Groupings'!$A$5,
IF(I1736&gt;'CBSA Bike Groupings'!$B$5,'CBSA Bike Groupings'!$A$6,"")))))</f>
        <v>2</v>
      </c>
      <c r="L1736" s="48">
        <f>IF(J1736&lt;='CBSA Walk Groupings'!$B$2,'CBSA Walk Groupings'!$A$2,
IF(AND(J1736&lt;='CBSA Walk Groupings'!$B$3,J1736&gt;'CBSA Walk Groupings'!$B$2),'CBSA Walk Groupings'!$A$3,
IF(AND(J1736&lt;='CBSA Walk Groupings'!$B$4,J1736&gt;'CBSA Walk Groupings'!$B$3),'CBSA Walk Groupings'!$A$4,
IF(AND(J1736&lt;='CBSA Walk Groupings'!$B$5,J1736&gt;'CBSA Walk Groupings'!$B$4),'CBSA Walk Groupings'!$A$5,
IF(J1736&gt;'CBSA Walk Groupings'!$B$5,'CBSA Walk Groupings'!$A$6,"")))))</f>
        <v>3</v>
      </c>
      <c r="M1736" s="72">
        <v>1</v>
      </c>
      <c r="N1736" s="72">
        <v>7</v>
      </c>
    </row>
    <row r="1737" spans="1:14" x14ac:dyDescent="0.25">
      <c r="A1737" t="str">
        <f t="shared" si="27"/>
        <v>Southwestern Pennsylvania Commission_2013</v>
      </c>
      <c r="B1737" t="s">
        <v>490</v>
      </c>
      <c r="C1737" s="49" t="s">
        <v>95</v>
      </c>
      <c r="D1737">
        <v>2013</v>
      </c>
      <c r="E1737" s="45">
        <v>2576039.1225181106</v>
      </c>
      <c r="F1737" s="50">
        <v>1192529.25999541</v>
      </c>
      <c r="G1737" s="46">
        <v>3400.3133417845838</v>
      </c>
      <c r="H1737" s="46">
        <v>41591.528138021189</v>
      </c>
      <c r="I1737" s="47">
        <v>0.28513458376674733</v>
      </c>
      <c r="J1737" s="47">
        <v>3.4876735970554948</v>
      </c>
      <c r="K1737" s="48">
        <f>IF(I1737&lt;='CBSA Bike Groupings'!$B$2,'CBSA Bike Groupings'!$A$2,
IF(AND(I1737&lt;='CBSA Bike Groupings'!$B$3,I1737&gt;'CBSA Bike Groupings'!$B$2),'CBSA Bike Groupings'!$A$3,
IF(AND(I1737&lt;='CBSA Bike Groupings'!$B$4,I1737&gt;'CBSA Bike Groupings'!$B$3),'CBSA Bike Groupings'!$A$4,
IF(AND(I1737&lt;='CBSA Bike Groupings'!$B$5,I1737&gt;'CBSA Bike Groupings'!$B$4),'CBSA Bike Groupings'!$A$5,
IF(I1737&gt;'CBSA Bike Groupings'!$B$5,'CBSA Bike Groupings'!$A$6,"")))))</f>
        <v>2</v>
      </c>
      <c r="L1737" s="48">
        <f>IF(J1737&lt;='CBSA Walk Groupings'!$B$2,'CBSA Walk Groupings'!$A$2,
IF(AND(J1737&lt;='CBSA Walk Groupings'!$B$3,J1737&gt;'CBSA Walk Groupings'!$B$2),'CBSA Walk Groupings'!$A$3,
IF(AND(J1737&lt;='CBSA Walk Groupings'!$B$4,J1737&gt;'CBSA Walk Groupings'!$B$3),'CBSA Walk Groupings'!$A$4,
IF(AND(J1737&lt;='CBSA Walk Groupings'!$B$5,J1737&gt;'CBSA Walk Groupings'!$B$4),'CBSA Walk Groupings'!$A$5,
IF(J1737&gt;'CBSA Walk Groupings'!$B$5,'CBSA Walk Groupings'!$A$6,"")))))</f>
        <v>5</v>
      </c>
      <c r="M1737" s="72">
        <v>2</v>
      </c>
      <c r="N1737" s="72">
        <v>20</v>
      </c>
    </row>
    <row r="1738" spans="1:14" x14ac:dyDescent="0.25">
      <c r="A1738" t="str">
        <f t="shared" si="27"/>
        <v>Southwestern Pennsylvania Commission_2014</v>
      </c>
      <c r="B1738" t="s">
        <v>490</v>
      </c>
      <c r="C1738" s="49" t="s">
        <v>95</v>
      </c>
      <c r="D1738">
        <v>2014</v>
      </c>
      <c r="E1738" s="45">
        <v>2575274.0327250706</v>
      </c>
      <c r="F1738" s="50">
        <v>1199536.7474783775</v>
      </c>
      <c r="G1738" s="46">
        <v>3702.3957956642926</v>
      </c>
      <c r="H1738" s="46">
        <v>41267.552365534691</v>
      </c>
      <c r="I1738" s="47">
        <v>0.30865213620569226</v>
      </c>
      <c r="J1738" s="47">
        <v>3.4402907999513843</v>
      </c>
      <c r="K1738" s="48">
        <f>IF(I1738&lt;='CBSA Bike Groupings'!$B$2,'CBSA Bike Groupings'!$A$2,
IF(AND(I1738&lt;='CBSA Bike Groupings'!$B$3,I1738&gt;'CBSA Bike Groupings'!$B$2),'CBSA Bike Groupings'!$A$3,
IF(AND(I1738&lt;='CBSA Bike Groupings'!$B$4,I1738&gt;'CBSA Bike Groupings'!$B$3),'CBSA Bike Groupings'!$A$4,
IF(AND(I1738&lt;='CBSA Bike Groupings'!$B$5,I1738&gt;'CBSA Bike Groupings'!$B$4),'CBSA Bike Groupings'!$A$5,
IF(I1738&gt;'CBSA Bike Groupings'!$B$5,'CBSA Bike Groupings'!$A$6,"")))))</f>
        <v>2</v>
      </c>
      <c r="L1738" s="48">
        <f>IF(J1738&lt;='CBSA Walk Groupings'!$B$2,'CBSA Walk Groupings'!$A$2,
IF(AND(J1738&lt;='CBSA Walk Groupings'!$B$3,J1738&gt;'CBSA Walk Groupings'!$B$2),'CBSA Walk Groupings'!$A$3,
IF(AND(J1738&lt;='CBSA Walk Groupings'!$B$4,J1738&gt;'CBSA Walk Groupings'!$B$3),'CBSA Walk Groupings'!$A$4,
IF(AND(J1738&lt;='CBSA Walk Groupings'!$B$5,J1738&gt;'CBSA Walk Groupings'!$B$4),'CBSA Walk Groupings'!$A$5,
IF(J1738&gt;'CBSA Walk Groupings'!$B$5,'CBSA Walk Groupings'!$A$6,"")))))</f>
        <v>5</v>
      </c>
      <c r="M1738" s="72">
        <v>0</v>
      </c>
      <c r="N1738" s="72">
        <v>24</v>
      </c>
    </row>
    <row r="1739" spans="1:14" x14ac:dyDescent="0.25">
      <c r="A1739" t="str">
        <f t="shared" si="27"/>
        <v>Southwestern Pennsylvania Commission_2015</v>
      </c>
      <c r="B1739" t="s">
        <v>490</v>
      </c>
      <c r="C1739" s="49" t="s">
        <v>95</v>
      </c>
      <c r="D1739">
        <v>2015</v>
      </c>
      <c r="E1739" s="45">
        <v>2574071.5787368771</v>
      </c>
      <c r="F1739" s="50">
        <v>1208279.8404112251</v>
      </c>
      <c r="G1739" s="46">
        <v>3801.416791337168</v>
      </c>
      <c r="H1739" s="46">
        <v>41590.248870111755</v>
      </c>
      <c r="I1739" s="47">
        <v>0.31461393827802314</v>
      </c>
      <c r="J1739" s="47">
        <v>3.442104012590077</v>
      </c>
      <c r="K1739" s="48">
        <f>IF(I1739&lt;='CBSA Bike Groupings'!$B$2,'CBSA Bike Groupings'!$A$2,
IF(AND(I1739&lt;='CBSA Bike Groupings'!$B$3,I1739&gt;'CBSA Bike Groupings'!$B$2),'CBSA Bike Groupings'!$A$3,
IF(AND(I1739&lt;='CBSA Bike Groupings'!$B$4,I1739&gt;'CBSA Bike Groupings'!$B$3),'CBSA Bike Groupings'!$A$4,
IF(AND(I1739&lt;='CBSA Bike Groupings'!$B$5,I1739&gt;'CBSA Bike Groupings'!$B$4),'CBSA Bike Groupings'!$A$5,
IF(I1739&gt;'CBSA Bike Groupings'!$B$5,'CBSA Bike Groupings'!$A$6,"")))))</f>
        <v>2</v>
      </c>
      <c r="L1739" s="48">
        <f>IF(J1739&lt;='CBSA Walk Groupings'!$B$2,'CBSA Walk Groupings'!$A$2,
IF(AND(J1739&lt;='CBSA Walk Groupings'!$B$3,J1739&gt;'CBSA Walk Groupings'!$B$2),'CBSA Walk Groupings'!$A$3,
IF(AND(J1739&lt;='CBSA Walk Groupings'!$B$4,J1739&gt;'CBSA Walk Groupings'!$B$3),'CBSA Walk Groupings'!$A$4,
IF(AND(J1739&lt;='CBSA Walk Groupings'!$B$5,J1739&gt;'CBSA Walk Groupings'!$B$4),'CBSA Walk Groupings'!$A$5,
IF(J1739&gt;'CBSA Walk Groupings'!$B$5,'CBSA Walk Groupings'!$A$6,"")))))</f>
        <v>5</v>
      </c>
      <c r="M1739" s="72">
        <v>4</v>
      </c>
      <c r="N1739" s="72">
        <v>29</v>
      </c>
    </row>
    <row r="1740" spans="1:14" x14ac:dyDescent="0.25">
      <c r="A1740" t="str">
        <f t="shared" si="27"/>
        <v>Southwestern Pennsylvania Commission_2016</v>
      </c>
      <c r="B1740" t="s">
        <v>490</v>
      </c>
      <c r="C1740" s="49" t="s">
        <v>95</v>
      </c>
      <c r="D1740">
        <v>2016</v>
      </c>
      <c r="E1740" s="45">
        <v>2568764.2337427661</v>
      </c>
      <c r="F1740" s="50">
        <v>1215452.599284916</v>
      </c>
      <c r="G1740" s="46">
        <v>4226.4481891245159</v>
      </c>
      <c r="H1740" s="46">
        <v>41408.168316438481</v>
      </c>
      <c r="I1740" s="47">
        <v>0.34772628662039567</v>
      </c>
      <c r="J1740" s="47">
        <v>3.4068106268232952</v>
      </c>
      <c r="K1740" s="48">
        <f>IF(I1740&lt;='CBSA Bike Groupings'!$B$2,'CBSA Bike Groupings'!$A$2,
IF(AND(I1740&lt;='CBSA Bike Groupings'!$B$3,I1740&gt;'CBSA Bike Groupings'!$B$2),'CBSA Bike Groupings'!$A$3,
IF(AND(I1740&lt;='CBSA Bike Groupings'!$B$4,I1740&gt;'CBSA Bike Groupings'!$B$3),'CBSA Bike Groupings'!$A$4,
IF(AND(I1740&lt;='CBSA Bike Groupings'!$B$5,I1740&gt;'CBSA Bike Groupings'!$B$4),'CBSA Bike Groupings'!$A$5,
IF(I1740&gt;'CBSA Bike Groupings'!$B$5,'CBSA Bike Groupings'!$A$6,"")))))</f>
        <v>3</v>
      </c>
      <c r="L1740" s="48">
        <f>IF(J1740&lt;='CBSA Walk Groupings'!$B$2,'CBSA Walk Groupings'!$A$2,
IF(AND(J1740&lt;='CBSA Walk Groupings'!$B$3,J1740&gt;'CBSA Walk Groupings'!$B$2),'CBSA Walk Groupings'!$A$3,
IF(AND(J1740&lt;='CBSA Walk Groupings'!$B$4,J1740&gt;'CBSA Walk Groupings'!$B$3),'CBSA Walk Groupings'!$A$4,
IF(AND(J1740&lt;='CBSA Walk Groupings'!$B$5,J1740&gt;'CBSA Walk Groupings'!$B$4),'CBSA Walk Groupings'!$A$5,
IF(J1740&gt;'CBSA Walk Groupings'!$B$5,'CBSA Walk Groupings'!$A$6,"")))))</f>
        <v>5</v>
      </c>
      <c r="M1740" s="72">
        <v>2</v>
      </c>
      <c r="N1740" s="72">
        <v>29</v>
      </c>
    </row>
    <row r="1741" spans="1:14" x14ac:dyDescent="0.25">
      <c r="A1741" t="str">
        <f t="shared" si="27"/>
        <v>Southwestern Pennsylvania Commission_2017</v>
      </c>
      <c r="B1741" t="s">
        <v>490</v>
      </c>
      <c r="C1741" s="49" t="s">
        <v>95</v>
      </c>
      <c r="D1741">
        <v>2017</v>
      </c>
      <c r="E1741" s="45">
        <v>2560413</v>
      </c>
      <c r="F1741" s="50">
        <v>1221381</v>
      </c>
      <c r="G1741" s="46">
        <v>4281</v>
      </c>
      <c r="H1741" s="46">
        <v>41383</v>
      </c>
      <c r="I1741" s="47">
        <f>(G1741/$F1741)*100</f>
        <v>0.35050487931284341</v>
      </c>
      <c r="J1741" s="47">
        <f>(H1741/$F1741)*100</f>
        <v>3.388213833357486</v>
      </c>
      <c r="K1741" s="48">
        <f>IF(I1741&lt;='CBSA Bike Groupings'!$B$2,'CBSA Bike Groupings'!$A$2,
IF(AND(I1741&lt;='CBSA Bike Groupings'!$B$3,I1741&gt;'CBSA Bike Groupings'!$B$2),'CBSA Bike Groupings'!$A$3,
IF(AND(I1741&lt;='CBSA Bike Groupings'!$B$4,I1741&gt;'CBSA Bike Groupings'!$B$3),'CBSA Bike Groupings'!$A$4,
IF(AND(I1741&lt;='CBSA Bike Groupings'!$B$5,I1741&gt;'CBSA Bike Groupings'!$B$4),'CBSA Bike Groupings'!$A$5,
IF(I1741&gt;'CBSA Bike Groupings'!$B$5,'CBSA Bike Groupings'!$A$6,"")))))</f>
        <v>3</v>
      </c>
      <c r="L1741" s="48">
        <f>IF(J1741&lt;='CBSA Walk Groupings'!$B$2,'CBSA Walk Groupings'!$A$2,
IF(AND(J1741&lt;='CBSA Walk Groupings'!$B$3,J1741&gt;'CBSA Walk Groupings'!$B$2),'CBSA Walk Groupings'!$A$3,
IF(AND(J1741&lt;='CBSA Walk Groupings'!$B$4,J1741&gt;'CBSA Walk Groupings'!$B$3),'CBSA Walk Groupings'!$A$4,
IF(AND(J1741&lt;='CBSA Walk Groupings'!$B$5,J1741&gt;'CBSA Walk Groupings'!$B$4),'CBSA Walk Groupings'!$A$5,
IF(J1741&gt;'CBSA Walk Groupings'!$B$5,'CBSA Walk Groupings'!$A$6,"")))))</f>
        <v>5</v>
      </c>
      <c r="M1741" s="72">
        <v>5</v>
      </c>
      <c r="N1741" s="72">
        <v>17</v>
      </c>
    </row>
    <row r="1742" spans="1:14" x14ac:dyDescent="0.25">
      <c r="A1742" t="str">
        <f t="shared" si="27"/>
        <v>Space Coast Transportation Planning Organization_2013</v>
      </c>
      <c r="B1742" t="s">
        <v>491</v>
      </c>
      <c r="C1742" s="49" t="s">
        <v>136</v>
      </c>
      <c r="D1742">
        <v>2013</v>
      </c>
      <c r="E1742" s="45">
        <v>462504.61513406155</v>
      </c>
      <c r="F1742" s="50">
        <v>188936.22614079947</v>
      </c>
      <c r="G1742" s="46">
        <v>984.86497474742237</v>
      </c>
      <c r="H1742" s="46">
        <v>1990.0785366379732</v>
      </c>
      <c r="I1742" s="47">
        <v>0.52126846971817842</v>
      </c>
      <c r="J1742" s="47">
        <v>1.0533070217857123</v>
      </c>
      <c r="K1742" s="48">
        <f>IF(I1742&lt;='CBSA Bike Groupings'!$B$2,'CBSA Bike Groupings'!$A$2,
IF(AND(I1742&lt;='CBSA Bike Groupings'!$B$3,I1742&gt;'CBSA Bike Groupings'!$B$2),'CBSA Bike Groupings'!$A$3,
IF(AND(I1742&lt;='CBSA Bike Groupings'!$B$4,I1742&gt;'CBSA Bike Groupings'!$B$3),'CBSA Bike Groupings'!$A$4,
IF(AND(I1742&lt;='CBSA Bike Groupings'!$B$5,I1742&gt;'CBSA Bike Groupings'!$B$4),'CBSA Bike Groupings'!$A$5,
IF(I1742&gt;'CBSA Bike Groupings'!$B$5,'CBSA Bike Groupings'!$A$6,"")))))</f>
        <v>3</v>
      </c>
      <c r="L1742" s="48">
        <f>IF(J1742&lt;='CBSA Walk Groupings'!$B$2,'CBSA Walk Groupings'!$A$2,
IF(AND(J1742&lt;='CBSA Walk Groupings'!$B$3,J1742&gt;'CBSA Walk Groupings'!$B$2),'CBSA Walk Groupings'!$A$3,
IF(AND(J1742&lt;='CBSA Walk Groupings'!$B$4,J1742&gt;'CBSA Walk Groupings'!$B$3),'CBSA Walk Groupings'!$A$4,
IF(AND(J1742&lt;='CBSA Walk Groupings'!$B$5,J1742&gt;'CBSA Walk Groupings'!$B$4),'CBSA Walk Groupings'!$A$5,
IF(J1742&gt;'CBSA Walk Groupings'!$B$5,'CBSA Walk Groupings'!$A$6,"")))))</f>
        <v>1</v>
      </c>
      <c r="M1742" s="72">
        <v>10</v>
      </c>
      <c r="N1742" s="72">
        <v>15</v>
      </c>
    </row>
    <row r="1743" spans="1:14" x14ac:dyDescent="0.25">
      <c r="A1743" t="str">
        <f t="shared" si="27"/>
        <v>Space Coast Transportation Planning Organization_2014</v>
      </c>
      <c r="B1743" t="s">
        <v>491</v>
      </c>
      <c r="C1743" s="49" t="s">
        <v>136</v>
      </c>
      <c r="D1743">
        <v>2014</v>
      </c>
      <c r="E1743" s="45">
        <v>465760.31073043559</v>
      </c>
      <c r="F1743" s="50">
        <v>188784.35841117112</v>
      </c>
      <c r="G1743" s="46">
        <v>1280.1443747152866</v>
      </c>
      <c r="H1743" s="46">
        <v>2027.2177952576994</v>
      </c>
      <c r="I1743" s="47">
        <v>0.67809875007077669</v>
      </c>
      <c r="J1743" s="47">
        <v>1.0738272028037577</v>
      </c>
      <c r="K1743" s="48">
        <f>IF(I1743&lt;='CBSA Bike Groupings'!$B$2,'CBSA Bike Groupings'!$A$2,
IF(AND(I1743&lt;='CBSA Bike Groupings'!$B$3,I1743&gt;'CBSA Bike Groupings'!$B$2),'CBSA Bike Groupings'!$A$3,
IF(AND(I1743&lt;='CBSA Bike Groupings'!$B$4,I1743&gt;'CBSA Bike Groupings'!$B$3),'CBSA Bike Groupings'!$A$4,
IF(AND(I1743&lt;='CBSA Bike Groupings'!$B$5,I1743&gt;'CBSA Bike Groupings'!$B$4),'CBSA Bike Groupings'!$A$5,
IF(I1743&gt;'CBSA Bike Groupings'!$B$5,'CBSA Bike Groupings'!$A$6,"")))))</f>
        <v>4</v>
      </c>
      <c r="L1743" s="48">
        <f>IF(J1743&lt;='CBSA Walk Groupings'!$B$2,'CBSA Walk Groupings'!$A$2,
IF(AND(J1743&lt;='CBSA Walk Groupings'!$B$3,J1743&gt;'CBSA Walk Groupings'!$B$2),'CBSA Walk Groupings'!$A$3,
IF(AND(J1743&lt;='CBSA Walk Groupings'!$B$4,J1743&gt;'CBSA Walk Groupings'!$B$3),'CBSA Walk Groupings'!$A$4,
IF(AND(J1743&lt;='CBSA Walk Groupings'!$B$5,J1743&gt;'CBSA Walk Groupings'!$B$4),'CBSA Walk Groupings'!$A$5,
IF(J1743&gt;'CBSA Walk Groupings'!$B$5,'CBSA Walk Groupings'!$A$6,"")))))</f>
        <v>1</v>
      </c>
      <c r="M1743" s="72">
        <v>4</v>
      </c>
      <c r="N1743" s="72">
        <v>21</v>
      </c>
    </row>
    <row r="1744" spans="1:14" x14ac:dyDescent="0.25">
      <c r="A1744" t="str">
        <f t="shared" si="27"/>
        <v>Space Coast Transportation Planning Organization_2015</v>
      </c>
      <c r="B1744" t="s">
        <v>491</v>
      </c>
      <c r="C1744" s="49" t="s">
        <v>136</v>
      </c>
      <c r="D1744">
        <v>2015</v>
      </c>
      <c r="E1744" s="45">
        <v>469559.9312552</v>
      </c>
      <c r="F1744" s="50">
        <v>191454.18787662536</v>
      </c>
      <c r="G1744" s="46">
        <v>1284.9811603901569</v>
      </c>
      <c r="H1744" s="46">
        <v>2022.9922407784215</v>
      </c>
      <c r="I1744" s="47">
        <v>0.67116900112846278</v>
      </c>
      <c r="J1744" s="47">
        <v>1.0566455940269397</v>
      </c>
      <c r="K1744" s="48">
        <f>IF(I1744&lt;='CBSA Bike Groupings'!$B$2,'CBSA Bike Groupings'!$A$2,
IF(AND(I1744&lt;='CBSA Bike Groupings'!$B$3,I1744&gt;'CBSA Bike Groupings'!$B$2),'CBSA Bike Groupings'!$A$3,
IF(AND(I1744&lt;='CBSA Bike Groupings'!$B$4,I1744&gt;'CBSA Bike Groupings'!$B$3),'CBSA Bike Groupings'!$A$4,
IF(AND(I1744&lt;='CBSA Bike Groupings'!$B$5,I1744&gt;'CBSA Bike Groupings'!$B$4),'CBSA Bike Groupings'!$A$5,
IF(I1744&gt;'CBSA Bike Groupings'!$B$5,'CBSA Bike Groupings'!$A$6,"")))))</f>
        <v>4</v>
      </c>
      <c r="L1744" s="48">
        <f>IF(J1744&lt;='CBSA Walk Groupings'!$B$2,'CBSA Walk Groupings'!$A$2,
IF(AND(J1744&lt;='CBSA Walk Groupings'!$B$3,J1744&gt;'CBSA Walk Groupings'!$B$2),'CBSA Walk Groupings'!$A$3,
IF(AND(J1744&lt;='CBSA Walk Groupings'!$B$4,J1744&gt;'CBSA Walk Groupings'!$B$3),'CBSA Walk Groupings'!$A$4,
IF(AND(J1744&lt;='CBSA Walk Groupings'!$B$5,J1744&gt;'CBSA Walk Groupings'!$B$4),'CBSA Walk Groupings'!$A$5,
IF(J1744&gt;'CBSA Walk Groupings'!$B$5,'CBSA Walk Groupings'!$A$6,"")))))</f>
        <v>1</v>
      </c>
      <c r="M1744" s="72">
        <v>2</v>
      </c>
      <c r="N1744" s="72">
        <v>22</v>
      </c>
    </row>
    <row r="1745" spans="1:14" x14ac:dyDescent="0.25">
      <c r="A1745" t="str">
        <f t="shared" si="27"/>
        <v>Space Coast Transportation Planning Organization_2016</v>
      </c>
      <c r="B1745" t="s">
        <v>491</v>
      </c>
      <c r="C1745" s="49" t="s">
        <v>136</v>
      </c>
      <c r="D1745">
        <v>2016</v>
      </c>
      <c r="E1745" s="45">
        <v>475783.87277898513</v>
      </c>
      <c r="F1745" s="50">
        <v>195415.74522629197</v>
      </c>
      <c r="G1745" s="46">
        <v>1306.1429395279706</v>
      </c>
      <c r="H1745" s="46">
        <v>2133.9827496167563</v>
      </c>
      <c r="I1745" s="47">
        <v>0.66839186270044593</v>
      </c>
      <c r="J1745" s="47">
        <v>1.0920219080328448</v>
      </c>
      <c r="K1745" s="48">
        <f>IF(I1745&lt;='CBSA Bike Groupings'!$B$2,'CBSA Bike Groupings'!$A$2,
IF(AND(I1745&lt;='CBSA Bike Groupings'!$B$3,I1745&gt;'CBSA Bike Groupings'!$B$2),'CBSA Bike Groupings'!$A$3,
IF(AND(I1745&lt;='CBSA Bike Groupings'!$B$4,I1745&gt;'CBSA Bike Groupings'!$B$3),'CBSA Bike Groupings'!$A$4,
IF(AND(I1745&lt;='CBSA Bike Groupings'!$B$5,I1745&gt;'CBSA Bike Groupings'!$B$4),'CBSA Bike Groupings'!$A$5,
IF(I1745&gt;'CBSA Bike Groupings'!$B$5,'CBSA Bike Groupings'!$A$6,"")))))</f>
        <v>4</v>
      </c>
      <c r="L1745" s="48">
        <f>IF(J1745&lt;='CBSA Walk Groupings'!$B$2,'CBSA Walk Groupings'!$A$2,
IF(AND(J1745&lt;='CBSA Walk Groupings'!$B$3,J1745&gt;'CBSA Walk Groupings'!$B$2),'CBSA Walk Groupings'!$A$3,
IF(AND(J1745&lt;='CBSA Walk Groupings'!$B$4,J1745&gt;'CBSA Walk Groupings'!$B$3),'CBSA Walk Groupings'!$A$4,
IF(AND(J1745&lt;='CBSA Walk Groupings'!$B$5,J1745&gt;'CBSA Walk Groupings'!$B$4),'CBSA Walk Groupings'!$A$5,
IF(J1745&gt;'CBSA Walk Groupings'!$B$5,'CBSA Walk Groupings'!$A$6,"")))))</f>
        <v>1</v>
      </c>
      <c r="M1745" s="72">
        <v>5</v>
      </c>
      <c r="N1745" s="72">
        <v>27</v>
      </c>
    </row>
    <row r="1746" spans="1:14" x14ac:dyDescent="0.25">
      <c r="A1746" t="str">
        <f t="shared" si="27"/>
        <v>Space Coast Transportation Planning Organization_2017</v>
      </c>
      <c r="B1746" t="s">
        <v>491</v>
      </c>
      <c r="C1746" s="49" t="s">
        <v>136</v>
      </c>
      <c r="D1746">
        <v>2017</v>
      </c>
      <c r="E1746" s="45">
        <v>482494</v>
      </c>
      <c r="F1746" s="50">
        <v>200484</v>
      </c>
      <c r="G1746" s="46">
        <v>1521</v>
      </c>
      <c r="H1746" s="46">
        <v>2112</v>
      </c>
      <c r="I1746" s="47">
        <f>(G1746/$F1746)*100</f>
        <v>0.75866403304004315</v>
      </c>
      <c r="J1746" s="47">
        <f>(H1746/$F1746)*100</f>
        <v>1.0534506494283833</v>
      </c>
      <c r="K1746" s="48">
        <f>IF(I1746&lt;='CBSA Bike Groupings'!$B$2,'CBSA Bike Groupings'!$A$2,
IF(AND(I1746&lt;='CBSA Bike Groupings'!$B$3,I1746&gt;'CBSA Bike Groupings'!$B$2),'CBSA Bike Groupings'!$A$3,
IF(AND(I1746&lt;='CBSA Bike Groupings'!$B$4,I1746&gt;'CBSA Bike Groupings'!$B$3),'CBSA Bike Groupings'!$A$4,
IF(AND(I1746&lt;='CBSA Bike Groupings'!$B$5,I1746&gt;'CBSA Bike Groupings'!$B$4),'CBSA Bike Groupings'!$A$5,
IF(I1746&gt;'CBSA Bike Groupings'!$B$5,'CBSA Bike Groupings'!$A$6,"")))))</f>
        <v>4</v>
      </c>
      <c r="L1746" s="48">
        <f>IF(J1746&lt;='CBSA Walk Groupings'!$B$2,'CBSA Walk Groupings'!$A$2,
IF(AND(J1746&lt;='CBSA Walk Groupings'!$B$3,J1746&gt;'CBSA Walk Groupings'!$B$2),'CBSA Walk Groupings'!$A$3,
IF(AND(J1746&lt;='CBSA Walk Groupings'!$B$4,J1746&gt;'CBSA Walk Groupings'!$B$3),'CBSA Walk Groupings'!$A$4,
IF(AND(J1746&lt;='CBSA Walk Groupings'!$B$5,J1746&gt;'CBSA Walk Groupings'!$B$4),'CBSA Walk Groupings'!$A$5,
IF(J1746&gt;'CBSA Walk Groupings'!$B$5,'CBSA Walk Groupings'!$A$6,"")))))</f>
        <v>1</v>
      </c>
      <c r="M1746" s="72">
        <v>4</v>
      </c>
      <c r="N1746" s="72">
        <v>18</v>
      </c>
    </row>
    <row r="1747" spans="1:14" x14ac:dyDescent="0.25">
      <c r="A1747" t="str">
        <f t="shared" si="27"/>
        <v>Spartanburg Area Transportation Study_2013</v>
      </c>
      <c r="B1747" t="s">
        <v>492</v>
      </c>
      <c r="C1747" s="49" t="s">
        <v>111</v>
      </c>
      <c r="D1747">
        <v>2013</v>
      </c>
      <c r="E1747" s="45">
        <v>220005.69075121521</v>
      </c>
      <c r="F1747" s="50">
        <v>93894.553675557399</v>
      </c>
      <c r="G1747" s="46">
        <v>94.713983230270273</v>
      </c>
      <c r="H1747" s="46">
        <v>1566.6984380722572</v>
      </c>
      <c r="I1747" s="47">
        <v>0.10087271255108611</v>
      </c>
      <c r="J1747" s="47">
        <v>1.6685722193065813</v>
      </c>
      <c r="K1747" s="48">
        <f>IF(I1747&lt;='CBSA Bike Groupings'!$B$2,'CBSA Bike Groupings'!$A$2,
IF(AND(I1747&lt;='CBSA Bike Groupings'!$B$3,I1747&gt;'CBSA Bike Groupings'!$B$2),'CBSA Bike Groupings'!$A$3,
IF(AND(I1747&lt;='CBSA Bike Groupings'!$B$4,I1747&gt;'CBSA Bike Groupings'!$B$3),'CBSA Bike Groupings'!$A$4,
IF(AND(I1747&lt;='CBSA Bike Groupings'!$B$5,I1747&gt;'CBSA Bike Groupings'!$B$4),'CBSA Bike Groupings'!$A$5,
IF(I1747&gt;'CBSA Bike Groupings'!$B$5,'CBSA Bike Groupings'!$A$6,"")))))</f>
        <v>1</v>
      </c>
      <c r="L1747" s="48">
        <f>IF(J1747&lt;='CBSA Walk Groupings'!$B$2,'CBSA Walk Groupings'!$A$2,
IF(AND(J1747&lt;='CBSA Walk Groupings'!$B$3,J1747&gt;'CBSA Walk Groupings'!$B$2),'CBSA Walk Groupings'!$A$3,
IF(AND(J1747&lt;='CBSA Walk Groupings'!$B$4,J1747&gt;'CBSA Walk Groupings'!$B$3),'CBSA Walk Groupings'!$A$4,
IF(AND(J1747&lt;='CBSA Walk Groupings'!$B$5,J1747&gt;'CBSA Walk Groupings'!$B$4),'CBSA Walk Groupings'!$A$5,
IF(J1747&gt;'CBSA Walk Groupings'!$B$5,'CBSA Walk Groupings'!$A$6,"")))))</f>
        <v>2</v>
      </c>
      <c r="M1747" s="72">
        <v>0</v>
      </c>
      <c r="N1747" s="72">
        <v>5</v>
      </c>
    </row>
    <row r="1748" spans="1:14" x14ac:dyDescent="0.25">
      <c r="A1748" t="str">
        <f t="shared" si="27"/>
        <v>Spartanburg Area Transportation Study_2014</v>
      </c>
      <c r="B1748" t="s">
        <v>492</v>
      </c>
      <c r="C1748" s="49" t="s">
        <v>111</v>
      </c>
      <c r="D1748">
        <v>2014</v>
      </c>
      <c r="E1748" s="45">
        <v>222690.52916990299</v>
      </c>
      <c r="F1748" s="50">
        <v>95153.302877186346</v>
      </c>
      <c r="G1748" s="46">
        <v>102.096409601915</v>
      </c>
      <c r="H1748" s="46">
        <v>1352.4452361097506</v>
      </c>
      <c r="I1748" s="47">
        <v>0.10729675850946559</v>
      </c>
      <c r="J1748" s="47">
        <v>1.4213329387581444</v>
      </c>
      <c r="K1748" s="48">
        <f>IF(I1748&lt;='CBSA Bike Groupings'!$B$2,'CBSA Bike Groupings'!$A$2,
IF(AND(I1748&lt;='CBSA Bike Groupings'!$B$3,I1748&gt;'CBSA Bike Groupings'!$B$2),'CBSA Bike Groupings'!$A$3,
IF(AND(I1748&lt;='CBSA Bike Groupings'!$B$4,I1748&gt;'CBSA Bike Groupings'!$B$3),'CBSA Bike Groupings'!$A$4,
IF(AND(I1748&lt;='CBSA Bike Groupings'!$B$5,I1748&gt;'CBSA Bike Groupings'!$B$4),'CBSA Bike Groupings'!$A$5,
IF(I1748&gt;'CBSA Bike Groupings'!$B$5,'CBSA Bike Groupings'!$A$6,"")))))</f>
        <v>1</v>
      </c>
      <c r="L1748" s="48">
        <f>IF(J1748&lt;='CBSA Walk Groupings'!$B$2,'CBSA Walk Groupings'!$A$2,
IF(AND(J1748&lt;='CBSA Walk Groupings'!$B$3,J1748&gt;'CBSA Walk Groupings'!$B$2),'CBSA Walk Groupings'!$A$3,
IF(AND(J1748&lt;='CBSA Walk Groupings'!$B$4,J1748&gt;'CBSA Walk Groupings'!$B$3),'CBSA Walk Groupings'!$A$4,
IF(AND(J1748&lt;='CBSA Walk Groupings'!$B$5,J1748&gt;'CBSA Walk Groupings'!$B$4),'CBSA Walk Groupings'!$A$5,
IF(J1748&gt;'CBSA Walk Groupings'!$B$5,'CBSA Walk Groupings'!$A$6,"")))))</f>
        <v>2</v>
      </c>
      <c r="M1748" s="72">
        <v>1</v>
      </c>
      <c r="N1748" s="72">
        <v>3</v>
      </c>
    </row>
    <row r="1749" spans="1:14" x14ac:dyDescent="0.25">
      <c r="A1749" t="str">
        <f t="shared" si="27"/>
        <v>Spartanburg Area Transportation Study_2015</v>
      </c>
      <c r="B1749" t="s">
        <v>492</v>
      </c>
      <c r="C1749" s="49" t="s">
        <v>111</v>
      </c>
      <c r="D1749">
        <v>2015</v>
      </c>
      <c r="E1749" s="45">
        <v>225002.40479585715</v>
      </c>
      <c r="F1749" s="50">
        <v>98091.216941228995</v>
      </c>
      <c r="G1749" s="46">
        <v>111.031867430635</v>
      </c>
      <c r="H1749" s="46">
        <v>1480.7557952597972</v>
      </c>
      <c r="I1749" s="47">
        <v>0.11319246604633251</v>
      </c>
      <c r="J1749" s="47">
        <v>1.5095702157992257</v>
      </c>
      <c r="K1749" s="48">
        <f>IF(I1749&lt;='CBSA Bike Groupings'!$B$2,'CBSA Bike Groupings'!$A$2,
IF(AND(I1749&lt;='CBSA Bike Groupings'!$B$3,I1749&gt;'CBSA Bike Groupings'!$B$2),'CBSA Bike Groupings'!$A$3,
IF(AND(I1749&lt;='CBSA Bike Groupings'!$B$4,I1749&gt;'CBSA Bike Groupings'!$B$3),'CBSA Bike Groupings'!$A$4,
IF(AND(I1749&lt;='CBSA Bike Groupings'!$B$5,I1749&gt;'CBSA Bike Groupings'!$B$4),'CBSA Bike Groupings'!$A$5,
IF(I1749&gt;'CBSA Bike Groupings'!$B$5,'CBSA Bike Groupings'!$A$6,"")))))</f>
        <v>1</v>
      </c>
      <c r="L1749" s="48">
        <f>IF(J1749&lt;='CBSA Walk Groupings'!$B$2,'CBSA Walk Groupings'!$A$2,
IF(AND(J1749&lt;='CBSA Walk Groupings'!$B$3,J1749&gt;'CBSA Walk Groupings'!$B$2),'CBSA Walk Groupings'!$A$3,
IF(AND(J1749&lt;='CBSA Walk Groupings'!$B$4,J1749&gt;'CBSA Walk Groupings'!$B$3),'CBSA Walk Groupings'!$A$4,
IF(AND(J1749&lt;='CBSA Walk Groupings'!$B$5,J1749&gt;'CBSA Walk Groupings'!$B$4),'CBSA Walk Groupings'!$A$5,
IF(J1749&gt;'CBSA Walk Groupings'!$B$5,'CBSA Walk Groupings'!$A$6,"")))))</f>
        <v>2</v>
      </c>
      <c r="M1749" s="72">
        <v>0</v>
      </c>
      <c r="N1749" s="72">
        <v>9</v>
      </c>
    </row>
    <row r="1750" spans="1:14" x14ac:dyDescent="0.25">
      <c r="A1750" t="str">
        <f t="shared" si="27"/>
        <v>Spartanburg Area Transportation Study_2016</v>
      </c>
      <c r="B1750" t="s">
        <v>492</v>
      </c>
      <c r="C1750" s="49" t="s">
        <v>111</v>
      </c>
      <c r="D1750">
        <v>2016</v>
      </c>
      <c r="E1750" s="45">
        <v>227110.4468105316</v>
      </c>
      <c r="F1750" s="50">
        <v>100161.74172081282</v>
      </c>
      <c r="G1750" s="46">
        <v>171.419120458381</v>
      </c>
      <c r="H1750" s="46">
        <v>1479.4461615596392</v>
      </c>
      <c r="I1750" s="47">
        <v>0.1711423119380136</v>
      </c>
      <c r="J1750" s="47">
        <v>1.4770571439176781</v>
      </c>
      <c r="K1750" s="48">
        <f>IF(I1750&lt;='CBSA Bike Groupings'!$B$2,'CBSA Bike Groupings'!$A$2,
IF(AND(I1750&lt;='CBSA Bike Groupings'!$B$3,I1750&gt;'CBSA Bike Groupings'!$B$2),'CBSA Bike Groupings'!$A$3,
IF(AND(I1750&lt;='CBSA Bike Groupings'!$B$4,I1750&gt;'CBSA Bike Groupings'!$B$3),'CBSA Bike Groupings'!$A$4,
IF(AND(I1750&lt;='CBSA Bike Groupings'!$B$5,I1750&gt;'CBSA Bike Groupings'!$B$4),'CBSA Bike Groupings'!$A$5,
IF(I1750&gt;'CBSA Bike Groupings'!$B$5,'CBSA Bike Groupings'!$A$6,"")))))</f>
        <v>1</v>
      </c>
      <c r="L1750" s="48">
        <f>IF(J1750&lt;='CBSA Walk Groupings'!$B$2,'CBSA Walk Groupings'!$A$2,
IF(AND(J1750&lt;='CBSA Walk Groupings'!$B$3,J1750&gt;'CBSA Walk Groupings'!$B$2),'CBSA Walk Groupings'!$A$3,
IF(AND(J1750&lt;='CBSA Walk Groupings'!$B$4,J1750&gt;'CBSA Walk Groupings'!$B$3),'CBSA Walk Groupings'!$A$4,
IF(AND(J1750&lt;='CBSA Walk Groupings'!$B$5,J1750&gt;'CBSA Walk Groupings'!$B$4),'CBSA Walk Groupings'!$A$5,
IF(J1750&gt;'CBSA Walk Groupings'!$B$5,'CBSA Walk Groupings'!$A$6,"")))))</f>
        <v>2</v>
      </c>
      <c r="M1750" s="72">
        <v>1</v>
      </c>
      <c r="N1750" s="72">
        <v>3</v>
      </c>
    </row>
    <row r="1751" spans="1:14" x14ac:dyDescent="0.25">
      <c r="A1751" t="str">
        <f t="shared" si="27"/>
        <v>Spartanburg Area Transportation Study_2017</v>
      </c>
      <c r="B1751" t="s">
        <v>492</v>
      </c>
      <c r="C1751" s="49" t="s">
        <v>111</v>
      </c>
      <c r="D1751">
        <v>2017</v>
      </c>
      <c r="E1751" s="45">
        <v>228983</v>
      </c>
      <c r="F1751" s="50">
        <v>103524</v>
      </c>
      <c r="G1751" s="46">
        <v>182</v>
      </c>
      <c r="H1751" s="46">
        <v>1402</v>
      </c>
      <c r="I1751" s="47">
        <f>(G1751/$F1751)*100</f>
        <v>0.17580464433368106</v>
      </c>
      <c r="J1751" s="47">
        <f>(H1751/$F1751)*100</f>
        <v>1.354275337119895</v>
      </c>
      <c r="K1751" s="48">
        <f>IF(I1751&lt;='CBSA Bike Groupings'!$B$2,'CBSA Bike Groupings'!$A$2,
IF(AND(I1751&lt;='CBSA Bike Groupings'!$B$3,I1751&gt;'CBSA Bike Groupings'!$B$2),'CBSA Bike Groupings'!$A$3,
IF(AND(I1751&lt;='CBSA Bike Groupings'!$B$4,I1751&gt;'CBSA Bike Groupings'!$B$3),'CBSA Bike Groupings'!$A$4,
IF(AND(I1751&lt;='CBSA Bike Groupings'!$B$5,I1751&gt;'CBSA Bike Groupings'!$B$4),'CBSA Bike Groupings'!$A$5,
IF(I1751&gt;'CBSA Bike Groupings'!$B$5,'CBSA Bike Groupings'!$A$6,"")))))</f>
        <v>1</v>
      </c>
      <c r="L1751" s="48">
        <f>IF(J1751&lt;='CBSA Walk Groupings'!$B$2,'CBSA Walk Groupings'!$A$2,
IF(AND(J1751&lt;='CBSA Walk Groupings'!$B$3,J1751&gt;'CBSA Walk Groupings'!$B$2),'CBSA Walk Groupings'!$A$3,
IF(AND(J1751&lt;='CBSA Walk Groupings'!$B$4,J1751&gt;'CBSA Walk Groupings'!$B$3),'CBSA Walk Groupings'!$A$4,
IF(AND(J1751&lt;='CBSA Walk Groupings'!$B$5,J1751&gt;'CBSA Walk Groupings'!$B$4),'CBSA Walk Groupings'!$A$5,
IF(J1751&gt;'CBSA Walk Groupings'!$B$5,'CBSA Walk Groupings'!$A$6,"")))))</f>
        <v>2</v>
      </c>
      <c r="M1751" s="72">
        <v>2</v>
      </c>
      <c r="N1751" s="72">
        <v>7</v>
      </c>
    </row>
    <row r="1752" spans="1:14" x14ac:dyDescent="0.25">
      <c r="A1752" t="str">
        <f t="shared" si="27"/>
        <v>Spokane Regional Transportation Council_2013</v>
      </c>
      <c r="B1752" t="s">
        <v>493</v>
      </c>
      <c r="C1752" s="49" t="s">
        <v>347</v>
      </c>
      <c r="D1752">
        <v>2013</v>
      </c>
      <c r="E1752" s="45">
        <v>473831.34640817781</v>
      </c>
      <c r="F1752" s="50">
        <v>207529.79506469675</v>
      </c>
      <c r="G1752" s="46">
        <v>1438.9965523009978</v>
      </c>
      <c r="H1752" s="46">
        <v>6285.9979966385108</v>
      </c>
      <c r="I1752" s="47">
        <v>0.69339274963018926</v>
      </c>
      <c r="J1752" s="47">
        <v>3.0289616942371436</v>
      </c>
      <c r="K1752" s="48">
        <f>IF(I1752&lt;='CBSA Bike Groupings'!$B$2,'CBSA Bike Groupings'!$A$2,
IF(AND(I1752&lt;='CBSA Bike Groupings'!$B$3,I1752&gt;'CBSA Bike Groupings'!$B$2),'CBSA Bike Groupings'!$A$3,
IF(AND(I1752&lt;='CBSA Bike Groupings'!$B$4,I1752&gt;'CBSA Bike Groupings'!$B$3),'CBSA Bike Groupings'!$A$4,
IF(AND(I1752&lt;='CBSA Bike Groupings'!$B$5,I1752&gt;'CBSA Bike Groupings'!$B$4),'CBSA Bike Groupings'!$A$5,
IF(I1752&gt;'CBSA Bike Groupings'!$B$5,'CBSA Bike Groupings'!$A$6,"")))))</f>
        <v>4</v>
      </c>
      <c r="L1752" s="48">
        <f>IF(J1752&lt;='CBSA Walk Groupings'!$B$2,'CBSA Walk Groupings'!$A$2,
IF(AND(J1752&lt;='CBSA Walk Groupings'!$B$3,J1752&gt;'CBSA Walk Groupings'!$B$2),'CBSA Walk Groupings'!$A$3,
IF(AND(J1752&lt;='CBSA Walk Groupings'!$B$4,J1752&gt;'CBSA Walk Groupings'!$B$3),'CBSA Walk Groupings'!$A$4,
IF(AND(J1752&lt;='CBSA Walk Groupings'!$B$5,J1752&gt;'CBSA Walk Groupings'!$B$4),'CBSA Walk Groupings'!$A$5,
IF(J1752&gt;'CBSA Walk Groupings'!$B$5,'CBSA Walk Groupings'!$A$6,"")))))</f>
        <v>4</v>
      </c>
      <c r="M1752" s="72">
        <v>0</v>
      </c>
      <c r="N1752" s="72">
        <v>4</v>
      </c>
    </row>
    <row r="1753" spans="1:14" x14ac:dyDescent="0.25">
      <c r="A1753" t="str">
        <f t="shared" si="27"/>
        <v>Spokane Regional Transportation Council_2014</v>
      </c>
      <c r="B1753" t="s">
        <v>493</v>
      </c>
      <c r="C1753" s="49" t="s">
        <v>347</v>
      </c>
      <c r="D1753">
        <v>2014</v>
      </c>
      <c r="E1753" s="45">
        <v>476949.31539779593</v>
      </c>
      <c r="F1753" s="50">
        <v>209164.65568416362</v>
      </c>
      <c r="G1753" s="46">
        <v>1322.9984118763934</v>
      </c>
      <c r="H1753" s="46">
        <v>6291.9947792403136</v>
      </c>
      <c r="I1753" s="47">
        <v>0.63251528206281027</v>
      </c>
      <c r="J1753" s="47">
        <v>3.0081539152299031</v>
      </c>
      <c r="K1753" s="48">
        <f>IF(I1753&lt;='CBSA Bike Groupings'!$B$2,'CBSA Bike Groupings'!$A$2,
IF(AND(I1753&lt;='CBSA Bike Groupings'!$B$3,I1753&gt;'CBSA Bike Groupings'!$B$2),'CBSA Bike Groupings'!$A$3,
IF(AND(I1753&lt;='CBSA Bike Groupings'!$B$4,I1753&gt;'CBSA Bike Groupings'!$B$3),'CBSA Bike Groupings'!$A$4,
IF(AND(I1753&lt;='CBSA Bike Groupings'!$B$5,I1753&gt;'CBSA Bike Groupings'!$B$4),'CBSA Bike Groupings'!$A$5,
IF(I1753&gt;'CBSA Bike Groupings'!$B$5,'CBSA Bike Groupings'!$A$6,"")))))</f>
        <v>3</v>
      </c>
      <c r="L1753" s="48">
        <f>IF(J1753&lt;='CBSA Walk Groupings'!$B$2,'CBSA Walk Groupings'!$A$2,
IF(AND(J1753&lt;='CBSA Walk Groupings'!$B$3,J1753&gt;'CBSA Walk Groupings'!$B$2),'CBSA Walk Groupings'!$A$3,
IF(AND(J1753&lt;='CBSA Walk Groupings'!$B$4,J1753&gt;'CBSA Walk Groupings'!$B$3),'CBSA Walk Groupings'!$A$4,
IF(AND(J1753&lt;='CBSA Walk Groupings'!$B$5,J1753&gt;'CBSA Walk Groupings'!$B$4),'CBSA Walk Groupings'!$A$5,
IF(J1753&gt;'CBSA Walk Groupings'!$B$5,'CBSA Walk Groupings'!$A$6,"")))))</f>
        <v>4</v>
      </c>
      <c r="M1753" s="72">
        <v>2</v>
      </c>
      <c r="N1753" s="72">
        <v>4</v>
      </c>
    </row>
    <row r="1754" spans="1:14" x14ac:dyDescent="0.25">
      <c r="A1754" t="str">
        <f t="shared" si="27"/>
        <v>Spokane Regional Transportation Council_2015</v>
      </c>
      <c r="B1754" t="s">
        <v>493</v>
      </c>
      <c r="C1754" s="49" t="s">
        <v>347</v>
      </c>
      <c r="D1754">
        <v>2015</v>
      </c>
      <c r="E1754" s="45">
        <v>480831.24513646081</v>
      </c>
      <c r="F1754" s="50">
        <v>209129.70840147548</v>
      </c>
      <c r="G1754" s="46">
        <v>1152.9983970215862</v>
      </c>
      <c r="H1754" s="46">
        <v>5994.9914850594396</v>
      </c>
      <c r="I1754" s="47">
        <v>0.55133170979616375</v>
      </c>
      <c r="J1754" s="47">
        <v>2.8666379018473029</v>
      </c>
      <c r="K1754" s="48">
        <f>IF(I1754&lt;='CBSA Bike Groupings'!$B$2,'CBSA Bike Groupings'!$A$2,
IF(AND(I1754&lt;='CBSA Bike Groupings'!$B$3,I1754&gt;'CBSA Bike Groupings'!$B$2),'CBSA Bike Groupings'!$A$3,
IF(AND(I1754&lt;='CBSA Bike Groupings'!$B$4,I1754&gt;'CBSA Bike Groupings'!$B$3),'CBSA Bike Groupings'!$A$4,
IF(AND(I1754&lt;='CBSA Bike Groupings'!$B$5,I1754&gt;'CBSA Bike Groupings'!$B$4),'CBSA Bike Groupings'!$A$5,
IF(I1754&gt;'CBSA Bike Groupings'!$B$5,'CBSA Bike Groupings'!$A$6,"")))))</f>
        <v>3</v>
      </c>
      <c r="L1754" s="48">
        <f>IF(J1754&lt;='CBSA Walk Groupings'!$B$2,'CBSA Walk Groupings'!$A$2,
IF(AND(J1754&lt;='CBSA Walk Groupings'!$B$3,J1754&gt;'CBSA Walk Groupings'!$B$2),'CBSA Walk Groupings'!$A$3,
IF(AND(J1754&lt;='CBSA Walk Groupings'!$B$4,J1754&gt;'CBSA Walk Groupings'!$B$3),'CBSA Walk Groupings'!$A$4,
IF(AND(J1754&lt;='CBSA Walk Groupings'!$B$5,J1754&gt;'CBSA Walk Groupings'!$B$4),'CBSA Walk Groupings'!$A$5,
IF(J1754&gt;'CBSA Walk Groupings'!$B$5,'CBSA Walk Groupings'!$A$6,"")))))</f>
        <v>4</v>
      </c>
      <c r="M1754" s="72">
        <v>1</v>
      </c>
      <c r="N1754" s="72">
        <v>6</v>
      </c>
    </row>
    <row r="1755" spans="1:14" x14ac:dyDescent="0.25">
      <c r="A1755" t="str">
        <f t="shared" si="27"/>
        <v>Spokane Regional Transportation Council_2016</v>
      </c>
      <c r="B1755" t="s">
        <v>493</v>
      </c>
      <c r="C1755" s="49" t="s">
        <v>347</v>
      </c>
      <c r="D1755">
        <v>2016</v>
      </c>
      <c r="E1755" s="45">
        <v>485852.35042291676</v>
      </c>
      <c r="F1755" s="50">
        <v>213475.98966080934</v>
      </c>
      <c r="G1755" s="46">
        <v>1255.9594064548464</v>
      </c>
      <c r="H1755" s="46">
        <v>6213.3414871224895</v>
      </c>
      <c r="I1755" s="47">
        <v>0.58833754955319906</v>
      </c>
      <c r="J1755" s="47">
        <v>2.9105575278019926</v>
      </c>
      <c r="K1755" s="48">
        <f>IF(I1755&lt;='CBSA Bike Groupings'!$B$2,'CBSA Bike Groupings'!$A$2,
IF(AND(I1755&lt;='CBSA Bike Groupings'!$B$3,I1755&gt;'CBSA Bike Groupings'!$B$2),'CBSA Bike Groupings'!$A$3,
IF(AND(I1755&lt;='CBSA Bike Groupings'!$B$4,I1755&gt;'CBSA Bike Groupings'!$B$3),'CBSA Bike Groupings'!$A$4,
IF(AND(I1755&lt;='CBSA Bike Groupings'!$B$5,I1755&gt;'CBSA Bike Groupings'!$B$4),'CBSA Bike Groupings'!$A$5,
IF(I1755&gt;'CBSA Bike Groupings'!$B$5,'CBSA Bike Groupings'!$A$6,"")))))</f>
        <v>3</v>
      </c>
      <c r="L1755" s="48">
        <f>IF(J1755&lt;='CBSA Walk Groupings'!$B$2,'CBSA Walk Groupings'!$A$2,
IF(AND(J1755&lt;='CBSA Walk Groupings'!$B$3,J1755&gt;'CBSA Walk Groupings'!$B$2),'CBSA Walk Groupings'!$A$3,
IF(AND(J1755&lt;='CBSA Walk Groupings'!$B$4,J1755&gt;'CBSA Walk Groupings'!$B$3),'CBSA Walk Groupings'!$A$4,
IF(AND(J1755&lt;='CBSA Walk Groupings'!$B$5,J1755&gt;'CBSA Walk Groupings'!$B$4),'CBSA Walk Groupings'!$A$5,
IF(J1755&gt;'CBSA Walk Groupings'!$B$5,'CBSA Walk Groupings'!$A$6,"")))))</f>
        <v>4</v>
      </c>
      <c r="M1755" s="72">
        <v>2</v>
      </c>
      <c r="N1755" s="72">
        <v>5</v>
      </c>
    </row>
    <row r="1756" spans="1:14" x14ac:dyDescent="0.25">
      <c r="A1756" t="str">
        <f t="shared" si="27"/>
        <v>Spokane Regional Transportation Council_2017</v>
      </c>
      <c r="B1756" t="s">
        <v>493</v>
      </c>
      <c r="C1756" s="49" t="s">
        <v>347</v>
      </c>
      <c r="D1756">
        <v>2017</v>
      </c>
      <c r="E1756" s="45">
        <v>490756</v>
      </c>
      <c r="F1756" s="50">
        <v>219411</v>
      </c>
      <c r="G1756" s="46">
        <v>1144</v>
      </c>
      <c r="H1756" s="46">
        <v>6052</v>
      </c>
      <c r="I1756" s="47">
        <f>(G1756/$F1756)*100</f>
        <v>0.52139591907424876</v>
      </c>
      <c r="J1756" s="47">
        <f>(H1756/$F1756)*100</f>
        <v>2.7582937956620226</v>
      </c>
      <c r="K1756" s="48">
        <f>IF(I1756&lt;='CBSA Bike Groupings'!$B$2,'CBSA Bike Groupings'!$A$2,
IF(AND(I1756&lt;='CBSA Bike Groupings'!$B$3,I1756&gt;'CBSA Bike Groupings'!$B$2),'CBSA Bike Groupings'!$A$3,
IF(AND(I1756&lt;='CBSA Bike Groupings'!$B$4,I1756&gt;'CBSA Bike Groupings'!$B$3),'CBSA Bike Groupings'!$A$4,
IF(AND(I1756&lt;='CBSA Bike Groupings'!$B$5,I1756&gt;'CBSA Bike Groupings'!$B$4),'CBSA Bike Groupings'!$A$5,
IF(I1756&gt;'CBSA Bike Groupings'!$B$5,'CBSA Bike Groupings'!$A$6,"")))))</f>
        <v>3</v>
      </c>
      <c r="L1756" s="48">
        <f>IF(J1756&lt;='CBSA Walk Groupings'!$B$2,'CBSA Walk Groupings'!$A$2,
IF(AND(J1756&lt;='CBSA Walk Groupings'!$B$3,J1756&gt;'CBSA Walk Groupings'!$B$2),'CBSA Walk Groupings'!$A$3,
IF(AND(J1756&lt;='CBSA Walk Groupings'!$B$4,J1756&gt;'CBSA Walk Groupings'!$B$3),'CBSA Walk Groupings'!$A$4,
IF(AND(J1756&lt;='CBSA Walk Groupings'!$B$5,J1756&gt;'CBSA Walk Groupings'!$B$4),'CBSA Walk Groupings'!$A$5,
IF(J1756&gt;'CBSA Walk Groupings'!$B$5,'CBSA Walk Groupings'!$A$6,"")))))</f>
        <v>4</v>
      </c>
      <c r="M1756" s="72">
        <v>3</v>
      </c>
      <c r="N1756" s="72">
        <v>10</v>
      </c>
    </row>
    <row r="1757" spans="1:14" x14ac:dyDescent="0.25">
      <c r="A1757" t="str">
        <f t="shared" si="27"/>
        <v>Springfield Area Transportation Study_2013</v>
      </c>
      <c r="B1757" t="s">
        <v>494</v>
      </c>
      <c r="C1757" s="49" t="s">
        <v>195</v>
      </c>
      <c r="D1757">
        <v>2013</v>
      </c>
      <c r="E1757" s="45">
        <v>156482.48324227953</v>
      </c>
      <c r="F1757" s="50">
        <v>74272.588000724063</v>
      </c>
      <c r="G1757" s="46">
        <v>222.47857889599226</v>
      </c>
      <c r="H1757" s="46">
        <v>1824.251002598344</v>
      </c>
      <c r="I1757" s="47">
        <v>0.29954332397010774</v>
      </c>
      <c r="J1757" s="47">
        <v>2.4561565063284987</v>
      </c>
      <c r="K1757" s="48">
        <f>IF(I1757&lt;='CBSA Bike Groupings'!$B$2,'CBSA Bike Groupings'!$A$2,
IF(AND(I1757&lt;='CBSA Bike Groupings'!$B$3,I1757&gt;'CBSA Bike Groupings'!$B$2),'CBSA Bike Groupings'!$A$3,
IF(AND(I1757&lt;='CBSA Bike Groupings'!$B$4,I1757&gt;'CBSA Bike Groupings'!$B$3),'CBSA Bike Groupings'!$A$4,
IF(AND(I1757&lt;='CBSA Bike Groupings'!$B$5,I1757&gt;'CBSA Bike Groupings'!$B$4),'CBSA Bike Groupings'!$A$5,
IF(I1757&gt;'CBSA Bike Groupings'!$B$5,'CBSA Bike Groupings'!$A$6,"")))))</f>
        <v>2</v>
      </c>
      <c r="L1757" s="48">
        <f>IF(J1757&lt;='CBSA Walk Groupings'!$B$2,'CBSA Walk Groupings'!$A$2,
IF(AND(J1757&lt;='CBSA Walk Groupings'!$B$3,J1757&gt;'CBSA Walk Groupings'!$B$2),'CBSA Walk Groupings'!$A$3,
IF(AND(J1757&lt;='CBSA Walk Groupings'!$B$4,J1757&gt;'CBSA Walk Groupings'!$B$3),'CBSA Walk Groupings'!$A$4,
IF(AND(J1757&lt;='CBSA Walk Groupings'!$B$5,J1757&gt;'CBSA Walk Groupings'!$B$4),'CBSA Walk Groupings'!$A$5,
IF(J1757&gt;'CBSA Walk Groupings'!$B$5,'CBSA Walk Groupings'!$A$6,"")))))</f>
        <v>4</v>
      </c>
      <c r="M1757" s="72">
        <v>0</v>
      </c>
      <c r="N1757" s="72">
        <v>1</v>
      </c>
    </row>
    <row r="1758" spans="1:14" x14ac:dyDescent="0.25">
      <c r="A1758" t="str">
        <f t="shared" si="27"/>
        <v>Springfield Area Transportation Study_2014</v>
      </c>
      <c r="B1758" t="s">
        <v>494</v>
      </c>
      <c r="C1758" s="49" t="s">
        <v>195</v>
      </c>
      <c r="D1758">
        <v>2014</v>
      </c>
      <c r="E1758" s="45">
        <v>156728.59650064714</v>
      </c>
      <c r="F1758" s="50">
        <v>74432.37780654653</v>
      </c>
      <c r="G1758" s="46">
        <v>238.47804035389353</v>
      </c>
      <c r="H1758" s="46">
        <v>2055.4287853261267</v>
      </c>
      <c r="I1758" s="47">
        <v>0.32039556894676924</v>
      </c>
      <c r="J1758" s="47">
        <v>2.761471346069702</v>
      </c>
      <c r="K1758" s="48">
        <f>IF(I1758&lt;='CBSA Bike Groupings'!$B$2,'CBSA Bike Groupings'!$A$2,
IF(AND(I1758&lt;='CBSA Bike Groupings'!$B$3,I1758&gt;'CBSA Bike Groupings'!$B$2),'CBSA Bike Groupings'!$A$3,
IF(AND(I1758&lt;='CBSA Bike Groupings'!$B$4,I1758&gt;'CBSA Bike Groupings'!$B$3),'CBSA Bike Groupings'!$A$4,
IF(AND(I1758&lt;='CBSA Bike Groupings'!$B$5,I1758&gt;'CBSA Bike Groupings'!$B$4),'CBSA Bike Groupings'!$A$5,
IF(I1758&gt;'CBSA Bike Groupings'!$B$5,'CBSA Bike Groupings'!$A$6,"")))))</f>
        <v>2</v>
      </c>
      <c r="L1758" s="48">
        <f>IF(J1758&lt;='CBSA Walk Groupings'!$B$2,'CBSA Walk Groupings'!$A$2,
IF(AND(J1758&lt;='CBSA Walk Groupings'!$B$3,J1758&gt;'CBSA Walk Groupings'!$B$2),'CBSA Walk Groupings'!$A$3,
IF(AND(J1758&lt;='CBSA Walk Groupings'!$B$4,J1758&gt;'CBSA Walk Groupings'!$B$3),'CBSA Walk Groupings'!$A$4,
IF(AND(J1758&lt;='CBSA Walk Groupings'!$B$5,J1758&gt;'CBSA Walk Groupings'!$B$4),'CBSA Walk Groupings'!$A$5,
IF(J1758&gt;'CBSA Walk Groupings'!$B$5,'CBSA Walk Groupings'!$A$6,"")))))</f>
        <v>4</v>
      </c>
      <c r="M1758" s="72">
        <v>0</v>
      </c>
      <c r="N1758" s="72">
        <v>3</v>
      </c>
    </row>
    <row r="1759" spans="1:14" x14ac:dyDescent="0.25">
      <c r="A1759" t="str">
        <f t="shared" si="27"/>
        <v>Springfield Area Transportation Study_2015</v>
      </c>
      <c r="B1759" t="s">
        <v>494</v>
      </c>
      <c r="C1759" s="49" t="s">
        <v>195</v>
      </c>
      <c r="D1759">
        <v>2015</v>
      </c>
      <c r="E1759" s="45">
        <v>156767.53956169711</v>
      </c>
      <c r="F1759" s="50">
        <v>73952.779996355559</v>
      </c>
      <c r="G1759" s="46">
        <v>253.4777033720685</v>
      </c>
      <c r="H1759" s="46">
        <v>1964.4326358661826</v>
      </c>
      <c r="I1759" s="47">
        <v>0.34275615248616759</v>
      </c>
      <c r="J1759" s="47">
        <v>2.6563337253352626</v>
      </c>
      <c r="K1759" s="48">
        <f>IF(I1759&lt;='CBSA Bike Groupings'!$B$2,'CBSA Bike Groupings'!$A$2,
IF(AND(I1759&lt;='CBSA Bike Groupings'!$B$3,I1759&gt;'CBSA Bike Groupings'!$B$2),'CBSA Bike Groupings'!$A$3,
IF(AND(I1759&lt;='CBSA Bike Groupings'!$B$4,I1759&gt;'CBSA Bike Groupings'!$B$3),'CBSA Bike Groupings'!$A$4,
IF(AND(I1759&lt;='CBSA Bike Groupings'!$B$5,I1759&gt;'CBSA Bike Groupings'!$B$4),'CBSA Bike Groupings'!$A$5,
IF(I1759&gt;'CBSA Bike Groupings'!$B$5,'CBSA Bike Groupings'!$A$6,"")))))</f>
        <v>2</v>
      </c>
      <c r="L1759" s="48">
        <f>IF(J1759&lt;='CBSA Walk Groupings'!$B$2,'CBSA Walk Groupings'!$A$2,
IF(AND(J1759&lt;='CBSA Walk Groupings'!$B$3,J1759&gt;'CBSA Walk Groupings'!$B$2),'CBSA Walk Groupings'!$A$3,
IF(AND(J1759&lt;='CBSA Walk Groupings'!$B$4,J1759&gt;'CBSA Walk Groupings'!$B$3),'CBSA Walk Groupings'!$A$4,
IF(AND(J1759&lt;='CBSA Walk Groupings'!$B$5,J1759&gt;'CBSA Walk Groupings'!$B$4),'CBSA Walk Groupings'!$A$5,
IF(J1759&gt;'CBSA Walk Groupings'!$B$5,'CBSA Walk Groupings'!$A$6,"")))))</f>
        <v>4</v>
      </c>
      <c r="M1759" s="72">
        <v>0</v>
      </c>
      <c r="N1759" s="72">
        <v>0</v>
      </c>
    </row>
    <row r="1760" spans="1:14" x14ac:dyDescent="0.25">
      <c r="A1760" t="str">
        <f t="shared" si="27"/>
        <v>Springfield Area Transportation Study_2016</v>
      </c>
      <c r="B1760" t="s">
        <v>494</v>
      </c>
      <c r="C1760" s="49" t="s">
        <v>195</v>
      </c>
      <c r="D1760">
        <v>2016</v>
      </c>
      <c r="E1760" s="45">
        <v>156231.5282569548</v>
      </c>
      <c r="F1760" s="50">
        <v>73108.444682860078</v>
      </c>
      <c r="G1760" s="46">
        <v>333.48276094565256</v>
      </c>
      <c r="H1760" s="46">
        <v>1729.0066383598071</v>
      </c>
      <c r="I1760" s="47">
        <v>0.45614807207605118</v>
      </c>
      <c r="J1760" s="47">
        <v>2.3649889501276236</v>
      </c>
      <c r="K1760" s="48">
        <f>IF(I1760&lt;='CBSA Bike Groupings'!$B$2,'CBSA Bike Groupings'!$A$2,
IF(AND(I1760&lt;='CBSA Bike Groupings'!$B$3,I1760&gt;'CBSA Bike Groupings'!$B$2),'CBSA Bike Groupings'!$A$3,
IF(AND(I1760&lt;='CBSA Bike Groupings'!$B$4,I1760&gt;'CBSA Bike Groupings'!$B$3),'CBSA Bike Groupings'!$A$4,
IF(AND(I1760&lt;='CBSA Bike Groupings'!$B$5,I1760&gt;'CBSA Bike Groupings'!$B$4),'CBSA Bike Groupings'!$A$5,
IF(I1760&gt;'CBSA Bike Groupings'!$B$5,'CBSA Bike Groupings'!$A$6,"")))))</f>
        <v>3</v>
      </c>
      <c r="L1760" s="48">
        <f>IF(J1760&lt;='CBSA Walk Groupings'!$B$2,'CBSA Walk Groupings'!$A$2,
IF(AND(J1760&lt;='CBSA Walk Groupings'!$B$3,J1760&gt;'CBSA Walk Groupings'!$B$2),'CBSA Walk Groupings'!$A$3,
IF(AND(J1760&lt;='CBSA Walk Groupings'!$B$4,J1760&gt;'CBSA Walk Groupings'!$B$3),'CBSA Walk Groupings'!$A$4,
IF(AND(J1760&lt;='CBSA Walk Groupings'!$B$5,J1760&gt;'CBSA Walk Groupings'!$B$4),'CBSA Walk Groupings'!$A$5,
IF(J1760&gt;'CBSA Walk Groupings'!$B$5,'CBSA Walk Groupings'!$A$6,"")))))</f>
        <v>4</v>
      </c>
      <c r="M1760" s="72">
        <v>0</v>
      </c>
      <c r="N1760" s="72">
        <v>3</v>
      </c>
    </row>
    <row r="1761" spans="1:14" x14ac:dyDescent="0.25">
      <c r="A1761" t="str">
        <f t="shared" si="27"/>
        <v>Springfield Area Transportation Study_2017</v>
      </c>
      <c r="B1761" t="s">
        <v>494</v>
      </c>
      <c r="C1761" s="49" t="s">
        <v>195</v>
      </c>
      <c r="D1761">
        <v>2017</v>
      </c>
      <c r="E1761" s="45">
        <v>155660</v>
      </c>
      <c r="F1761" s="50">
        <v>72305</v>
      </c>
      <c r="G1761" s="46">
        <v>359</v>
      </c>
      <c r="H1761" s="46">
        <v>1546</v>
      </c>
      <c r="I1761" s="47">
        <f>(G1761/$F1761)*100</f>
        <v>0.496507848696494</v>
      </c>
      <c r="J1761" s="47">
        <f>(H1761/$F1761)*100</f>
        <v>2.138164718899108</v>
      </c>
      <c r="K1761" s="48">
        <f>IF(I1761&lt;='CBSA Bike Groupings'!$B$2,'CBSA Bike Groupings'!$A$2,
IF(AND(I1761&lt;='CBSA Bike Groupings'!$B$3,I1761&gt;'CBSA Bike Groupings'!$B$2),'CBSA Bike Groupings'!$A$3,
IF(AND(I1761&lt;='CBSA Bike Groupings'!$B$4,I1761&gt;'CBSA Bike Groupings'!$B$3),'CBSA Bike Groupings'!$A$4,
IF(AND(I1761&lt;='CBSA Bike Groupings'!$B$5,I1761&gt;'CBSA Bike Groupings'!$B$4),'CBSA Bike Groupings'!$A$5,
IF(I1761&gt;'CBSA Bike Groupings'!$B$5,'CBSA Bike Groupings'!$A$6,"")))))</f>
        <v>3</v>
      </c>
      <c r="L1761" s="48">
        <f>IF(J1761&lt;='CBSA Walk Groupings'!$B$2,'CBSA Walk Groupings'!$A$2,
IF(AND(J1761&lt;='CBSA Walk Groupings'!$B$3,J1761&gt;'CBSA Walk Groupings'!$B$2),'CBSA Walk Groupings'!$A$3,
IF(AND(J1761&lt;='CBSA Walk Groupings'!$B$4,J1761&gt;'CBSA Walk Groupings'!$B$3),'CBSA Walk Groupings'!$A$4,
IF(AND(J1761&lt;='CBSA Walk Groupings'!$B$5,J1761&gt;'CBSA Walk Groupings'!$B$4),'CBSA Walk Groupings'!$A$5,
IF(J1761&gt;'CBSA Walk Groupings'!$B$5,'CBSA Walk Groupings'!$A$6,"")))))</f>
        <v>3</v>
      </c>
      <c r="M1761" s="72">
        <v>0</v>
      </c>
      <c r="N1761" s="72">
        <v>1</v>
      </c>
    </row>
    <row r="1762" spans="1:14" x14ac:dyDescent="0.25">
      <c r="A1762" t="str">
        <f t="shared" si="27"/>
        <v>St. Cloud Area Planning Organization_2013</v>
      </c>
      <c r="B1762" t="s">
        <v>495</v>
      </c>
      <c r="C1762" s="49" t="s">
        <v>234</v>
      </c>
      <c r="D1762">
        <v>2013</v>
      </c>
      <c r="E1762" s="45">
        <v>131087.3479696271</v>
      </c>
      <c r="F1762" s="50">
        <v>67439.33896554423</v>
      </c>
      <c r="G1762" s="46">
        <v>417.14342567966082</v>
      </c>
      <c r="H1762" s="46">
        <v>2132.6041380155707</v>
      </c>
      <c r="I1762" s="47">
        <v>0.61854613654025536</v>
      </c>
      <c r="J1762" s="47">
        <v>3.1622553997825369</v>
      </c>
      <c r="K1762" s="48">
        <f>IF(I1762&lt;='CBSA Bike Groupings'!$B$2,'CBSA Bike Groupings'!$A$2,
IF(AND(I1762&lt;='CBSA Bike Groupings'!$B$3,I1762&gt;'CBSA Bike Groupings'!$B$2),'CBSA Bike Groupings'!$A$3,
IF(AND(I1762&lt;='CBSA Bike Groupings'!$B$4,I1762&gt;'CBSA Bike Groupings'!$B$3),'CBSA Bike Groupings'!$A$4,
IF(AND(I1762&lt;='CBSA Bike Groupings'!$B$5,I1762&gt;'CBSA Bike Groupings'!$B$4),'CBSA Bike Groupings'!$A$5,
IF(I1762&gt;'CBSA Bike Groupings'!$B$5,'CBSA Bike Groupings'!$A$6,"")))))</f>
        <v>3</v>
      </c>
      <c r="L1762" s="48">
        <f>IF(J1762&lt;='CBSA Walk Groupings'!$B$2,'CBSA Walk Groupings'!$A$2,
IF(AND(J1762&lt;='CBSA Walk Groupings'!$B$3,J1762&gt;'CBSA Walk Groupings'!$B$2),'CBSA Walk Groupings'!$A$3,
IF(AND(J1762&lt;='CBSA Walk Groupings'!$B$4,J1762&gt;'CBSA Walk Groupings'!$B$3),'CBSA Walk Groupings'!$A$4,
IF(AND(J1762&lt;='CBSA Walk Groupings'!$B$5,J1762&gt;'CBSA Walk Groupings'!$B$4),'CBSA Walk Groupings'!$A$5,
IF(J1762&gt;'CBSA Walk Groupings'!$B$5,'CBSA Walk Groupings'!$A$6,"")))))</f>
        <v>4</v>
      </c>
      <c r="M1762" s="72">
        <v>0</v>
      </c>
      <c r="N1762" s="72">
        <v>2</v>
      </c>
    </row>
    <row r="1763" spans="1:14" x14ac:dyDescent="0.25">
      <c r="A1763" t="str">
        <f t="shared" si="27"/>
        <v>St. Cloud Area Planning Organization_2014</v>
      </c>
      <c r="B1763" t="s">
        <v>495</v>
      </c>
      <c r="C1763" s="49" t="s">
        <v>234</v>
      </c>
      <c r="D1763">
        <v>2014</v>
      </c>
      <c r="E1763" s="45">
        <v>131763.10854632131</v>
      </c>
      <c r="F1763" s="50">
        <v>68219.935404790405</v>
      </c>
      <c r="G1763" s="46">
        <v>481.26992582478897</v>
      </c>
      <c r="H1763" s="46">
        <v>2437.5885066034907</v>
      </c>
      <c r="I1763" s="47">
        <v>0.70546816406248636</v>
      </c>
      <c r="J1763" s="47">
        <v>3.5731322408029182</v>
      </c>
      <c r="K1763" s="48">
        <f>IF(I1763&lt;='CBSA Bike Groupings'!$B$2,'CBSA Bike Groupings'!$A$2,
IF(AND(I1763&lt;='CBSA Bike Groupings'!$B$3,I1763&gt;'CBSA Bike Groupings'!$B$2),'CBSA Bike Groupings'!$A$3,
IF(AND(I1763&lt;='CBSA Bike Groupings'!$B$4,I1763&gt;'CBSA Bike Groupings'!$B$3),'CBSA Bike Groupings'!$A$4,
IF(AND(I1763&lt;='CBSA Bike Groupings'!$B$5,I1763&gt;'CBSA Bike Groupings'!$B$4),'CBSA Bike Groupings'!$A$5,
IF(I1763&gt;'CBSA Bike Groupings'!$B$5,'CBSA Bike Groupings'!$A$6,"")))))</f>
        <v>4</v>
      </c>
      <c r="L1763" s="48">
        <f>IF(J1763&lt;='CBSA Walk Groupings'!$B$2,'CBSA Walk Groupings'!$A$2,
IF(AND(J1763&lt;='CBSA Walk Groupings'!$B$3,J1763&gt;'CBSA Walk Groupings'!$B$2),'CBSA Walk Groupings'!$A$3,
IF(AND(J1763&lt;='CBSA Walk Groupings'!$B$4,J1763&gt;'CBSA Walk Groupings'!$B$3),'CBSA Walk Groupings'!$A$4,
IF(AND(J1763&lt;='CBSA Walk Groupings'!$B$5,J1763&gt;'CBSA Walk Groupings'!$B$4),'CBSA Walk Groupings'!$A$5,
IF(J1763&gt;'CBSA Walk Groupings'!$B$5,'CBSA Walk Groupings'!$A$6,"")))))</f>
        <v>5</v>
      </c>
      <c r="M1763" s="72">
        <v>0</v>
      </c>
      <c r="N1763" s="72">
        <v>0</v>
      </c>
    </row>
    <row r="1764" spans="1:14" x14ac:dyDescent="0.25">
      <c r="A1764" t="str">
        <f t="shared" si="27"/>
        <v>St. Cloud Area Planning Organization_2015</v>
      </c>
      <c r="B1764" t="s">
        <v>495</v>
      </c>
      <c r="C1764" s="49" t="s">
        <v>234</v>
      </c>
      <c r="D1764">
        <v>2015</v>
      </c>
      <c r="E1764" s="45">
        <v>132383.15342082179</v>
      </c>
      <c r="F1764" s="50">
        <v>69430.638564613793</v>
      </c>
      <c r="G1764" s="46">
        <v>659.26983995945795</v>
      </c>
      <c r="H1764" s="46">
        <v>2608.6810257355942</v>
      </c>
      <c r="I1764" s="47">
        <v>0.94953734199913176</v>
      </c>
      <c r="J1764" s="47">
        <v>3.757247635433878</v>
      </c>
      <c r="K1764" s="48">
        <f>IF(I1764&lt;='CBSA Bike Groupings'!$B$2,'CBSA Bike Groupings'!$A$2,
IF(AND(I1764&lt;='CBSA Bike Groupings'!$B$3,I1764&gt;'CBSA Bike Groupings'!$B$2),'CBSA Bike Groupings'!$A$3,
IF(AND(I1764&lt;='CBSA Bike Groupings'!$B$4,I1764&gt;'CBSA Bike Groupings'!$B$3),'CBSA Bike Groupings'!$A$4,
IF(AND(I1764&lt;='CBSA Bike Groupings'!$B$5,I1764&gt;'CBSA Bike Groupings'!$B$4),'CBSA Bike Groupings'!$A$5,
IF(I1764&gt;'CBSA Bike Groupings'!$B$5,'CBSA Bike Groupings'!$A$6,"")))))</f>
        <v>5</v>
      </c>
      <c r="L1764" s="48">
        <f>IF(J1764&lt;='CBSA Walk Groupings'!$B$2,'CBSA Walk Groupings'!$A$2,
IF(AND(J1764&lt;='CBSA Walk Groupings'!$B$3,J1764&gt;'CBSA Walk Groupings'!$B$2),'CBSA Walk Groupings'!$A$3,
IF(AND(J1764&lt;='CBSA Walk Groupings'!$B$4,J1764&gt;'CBSA Walk Groupings'!$B$3),'CBSA Walk Groupings'!$A$4,
IF(AND(J1764&lt;='CBSA Walk Groupings'!$B$5,J1764&gt;'CBSA Walk Groupings'!$B$4),'CBSA Walk Groupings'!$A$5,
IF(J1764&gt;'CBSA Walk Groupings'!$B$5,'CBSA Walk Groupings'!$A$6,"")))))</f>
        <v>5</v>
      </c>
      <c r="M1764" s="72">
        <v>1</v>
      </c>
      <c r="N1764" s="72">
        <v>4</v>
      </c>
    </row>
    <row r="1765" spans="1:14" x14ac:dyDescent="0.25">
      <c r="A1765" t="str">
        <f t="shared" si="27"/>
        <v>St. Cloud Area Planning Organization_2016</v>
      </c>
      <c r="B1765" t="s">
        <v>495</v>
      </c>
      <c r="C1765" s="49" t="s">
        <v>234</v>
      </c>
      <c r="D1765">
        <v>2016</v>
      </c>
      <c r="E1765" s="45">
        <v>133551.87955425895</v>
      </c>
      <c r="F1765" s="50">
        <v>70032.163468332132</v>
      </c>
      <c r="G1765" s="46">
        <v>589.53644629674989</v>
      </c>
      <c r="H1765" s="46">
        <v>3010.8980314478486</v>
      </c>
      <c r="I1765" s="47">
        <v>0.84180813086451711</v>
      </c>
      <c r="J1765" s="47">
        <v>4.2993074643614966</v>
      </c>
      <c r="K1765" s="48">
        <f>IF(I1765&lt;='CBSA Bike Groupings'!$B$2,'CBSA Bike Groupings'!$A$2,
IF(AND(I1765&lt;='CBSA Bike Groupings'!$B$3,I1765&gt;'CBSA Bike Groupings'!$B$2),'CBSA Bike Groupings'!$A$3,
IF(AND(I1765&lt;='CBSA Bike Groupings'!$B$4,I1765&gt;'CBSA Bike Groupings'!$B$3),'CBSA Bike Groupings'!$A$4,
IF(AND(I1765&lt;='CBSA Bike Groupings'!$B$5,I1765&gt;'CBSA Bike Groupings'!$B$4),'CBSA Bike Groupings'!$A$5,
IF(I1765&gt;'CBSA Bike Groupings'!$B$5,'CBSA Bike Groupings'!$A$6,"")))))</f>
        <v>5</v>
      </c>
      <c r="L1765" s="48">
        <f>IF(J1765&lt;='CBSA Walk Groupings'!$B$2,'CBSA Walk Groupings'!$A$2,
IF(AND(J1765&lt;='CBSA Walk Groupings'!$B$3,J1765&gt;'CBSA Walk Groupings'!$B$2),'CBSA Walk Groupings'!$A$3,
IF(AND(J1765&lt;='CBSA Walk Groupings'!$B$4,J1765&gt;'CBSA Walk Groupings'!$B$3),'CBSA Walk Groupings'!$A$4,
IF(AND(J1765&lt;='CBSA Walk Groupings'!$B$5,J1765&gt;'CBSA Walk Groupings'!$B$4),'CBSA Walk Groupings'!$A$5,
IF(J1765&gt;'CBSA Walk Groupings'!$B$5,'CBSA Walk Groupings'!$A$6,"")))))</f>
        <v>5</v>
      </c>
      <c r="M1765" s="72">
        <v>1</v>
      </c>
      <c r="N1765" s="72">
        <v>1</v>
      </c>
    </row>
    <row r="1766" spans="1:14" x14ac:dyDescent="0.25">
      <c r="A1766" t="str">
        <f t="shared" si="27"/>
        <v>St. Cloud Area Planning Organization_2017</v>
      </c>
      <c r="B1766" t="s">
        <v>495</v>
      </c>
      <c r="C1766" s="49" t="s">
        <v>234</v>
      </c>
      <c r="D1766">
        <v>2017</v>
      </c>
      <c r="E1766" s="45">
        <v>134610</v>
      </c>
      <c r="F1766" s="50">
        <v>71473</v>
      </c>
      <c r="G1766" s="46">
        <v>586</v>
      </c>
      <c r="H1766" s="46">
        <v>2930</v>
      </c>
      <c r="I1766" s="47">
        <f>(G1766/$F1766)*100</f>
        <v>0.81989002840233383</v>
      </c>
      <c r="J1766" s="47">
        <f>(H1766/$F1766)*100</f>
        <v>4.0994501420116691</v>
      </c>
      <c r="K1766" s="48">
        <f>IF(I1766&lt;='CBSA Bike Groupings'!$B$2,'CBSA Bike Groupings'!$A$2,
IF(AND(I1766&lt;='CBSA Bike Groupings'!$B$3,I1766&gt;'CBSA Bike Groupings'!$B$2),'CBSA Bike Groupings'!$A$3,
IF(AND(I1766&lt;='CBSA Bike Groupings'!$B$4,I1766&gt;'CBSA Bike Groupings'!$B$3),'CBSA Bike Groupings'!$A$4,
IF(AND(I1766&lt;='CBSA Bike Groupings'!$B$5,I1766&gt;'CBSA Bike Groupings'!$B$4),'CBSA Bike Groupings'!$A$5,
IF(I1766&gt;'CBSA Bike Groupings'!$B$5,'CBSA Bike Groupings'!$A$6,"")))))</f>
        <v>5</v>
      </c>
      <c r="L1766" s="48">
        <f>IF(J1766&lt;='CBSA Walk Groupings'!$B$2,'CBSA Walk Groupings'!$A$2,
IF(AND(J1766&lt;='CBSA Walk Groupings'!$B$3,J1766&gt;'CBSA Walk Groupings'!$B$2),'CBSA Walk Groupings'!$A$3,
IF(AND(J1766&lt;='CBSA Walk Groupings'!$B$4,J1766&gt;'CBSA Walk Groupings'!$B$3),'CBSA Walk Groupings'!$A$4,
IF(AND(J1766&lt;='CBSA Walk Groupings'!$B$5,J1766&gt;'CBSA Walk Groupings'!$B$4),'CBSA Walk Groupings'!$A$5,
IF(J1766&gt;'CBSA Walk Groupings'!$B$5,'CBSA Walk Groupings'!$A$6,"")))))</f>
        <v>5</v>
      </c>
      <c r="M1766" s="72">
        <v>0</v>
      </c>
      <c r="N1766" s="72">
        <v>2</v>
      </c>
    </row>
    <row r="1767" spans="1:14" x14ac:dyDescent="0.25">
      <c r="A1767" t="str">
        <f t="shared" si="27"/>
        <v>St. Joseph Area Transportation Study Organization_2013</v>
      </c>
      <c r="B1767" t="s">
        <v>496</v>
      </c>
      <c r="C1767" s="49" t="s">
        <v>173</v>
      </c>
      <c r="D1767">
        <v>2013</v>
      </c>
      <c r="E1767" s="45">
        <v>91048.537952332073</v>
      </c>
      <c r="F1767" s="50">
        <v>41303.395267448861</v>
      </c>
      <c r="G1767" s="46">
        <v>18.141403612894202</v>
      </c>
      <c r="H1767" s="46">
        <v>746.01530013469812</v>
      </c>
      <c r="I1767" s="47">
        <v>4.3922305891378889E-2</v>
      </c>
      <c r="J1767" s="47">
        <v>1.8061839597061689</v>
      </c>
      <c r="K1767" s="48">
        <f>IF(I1767&lt;='CBSA Bike Groupings'!$B$2,'CBSA Bike Groupings'!$A$2,
IF(AND(I1767&lt;='CBSA Bike Groupings'!$B$3,I1767&gt;'CBSA Bike Groupings'!$B$2),'CBSA Bike Groupings'!$A$3,
IF(AND(I1767&lt;='CBSA Bike Groupings'!$B$4,I1767&gt;'CBSA Bike Groupings'!$B$3),'CBSA Bike Groupings'!$A$4,
IF(AND(I1767&lt;='CBSA Bike Groupings'!$B$5,I1767&gt;'CBSA Bike Groupings'!$B$4),'CBSA Bike Groupings'!$A$5,
IF(I1767&gt;'CBSA Bike Groupings'!$B$5,'CBSA Bike Groupings'!$A$6,"")))))</f>
        <v>1</v>
      </c>
      <c r="L1767" s="48">
        <f>IF(J1767&lt;='CBSA Walk Groupings'!$B$2,'CBSA Walk Groupings'!$A$2,
IF(AND(J1767&lt;='CBSA Walk Groupings'!$B$3,J1767&gt;'CBSA Walk Groupings'!$B$2),'CBSA Walk Groupings'!$A$3,
IF(AND(J1767&lt;='CBSA Walk Groupings'!$B$4,J1767&gt;'CBSA Walk Groupings'!$B$3),'CBSA Walk Groupings'!$A$4,
IF(AND(J1767&lt;='CBSA Walk Groupings'!$B$5,J1767&gt;'CBSA Walk Groupings'!$B$4),'CBSA Walk Groupings'!$A$5,
IF(J1767&gt;'CBSA Walk Groupings'!$B$5,'CBSA Walk Groupings'!$A$6,"")))))</f>
        <v>2</v>
      </c>
      <c r="M1767" s="72">
        <v>0</v>
      </c>
      <c r="N1767" s="72">
        <v>1</v>
      </c>
    </row>
    <row r="1768" spans="1:14" x14ac:dyDescent="0.25">
      <c r="A1768" t="str">
        <f t="shared" si="27"/>
        <v>St. Joseph Area Transportation Study Organization_2014</v>
      </c>
      <c r="B1768" t="s">
        <v>496</v>
      </c>
      <c r="C1768" s="49" t="s">
        <v>173</v>
      </c>
      <c r="D1768">
        <v>2014</v>
      </c>
      <c r="E1768" s="45">
        <v>91019.454332206733</v>
      </c>
      <c r="F1768" s="50">
        <v>41590.796690339266</v>
      </c>
      <c r="G1768" s="46">
        <v>31.141403612894202</v>
      </c>
      <c r="H1768" s="46">
        <v>750.68578446475226</v>
      </c>
      <c r="I1768" s="47">
        <v>7.4875708308150157E-2</v>
      </c>
      <c r="J1768" s="47">
        <v>1.8049324470841934</v>
      </c>
      <c r="K1768" s="48">
        <f>IF(I1768&lt;='CBSA Bike Groupings'!$B$2,'CBSA Bike Groupings'!$A$2,
IF(AND(I1768&lt;='CBSA Bike Groupings'!$B$3,I1768&gt;'CBSA Bike Groupings'!$B$2),'CBSA Bike Groupings'!$A$3,
IF(AND(I1768&lt;='CBSA Bike Groupings'!$B$4,I1768&gt;'CBSA Bike Groupings'!$B$3),'CBSA Bike Groupings'!$A$4,
IF(AND(I1768&lt;='CBSA Bike Groupings'!$B$5,I1768&gt;'CBSA Bike Groupings'!$B$4),'CBSA Bike Groupings'!$A$5,
IF(I1768&gt;'CBSA Bike Groupings'!$B$5,'CBSA Bike Groupings'!$A$6,"")))))</f>
        <v>1</v>
      </c>
      <c r="L1768" s="48">
        <f>IF(J1768&lt;='CBSA Walk Groupings'!$B$2,'CBSA Walk Groupings'!$A$2,
IF(AND(J1768&lt;='CBSA Walk Groupings'!$B$3,J1768&gt;'CBSA Walk Groupings'!$B$2),'CBSA Walk Groupings'!$A$3,
IF(AND(J1768&lt;='CBSA Walk Groupings'!$B$4,J1768&gt;'CBSA Walk Groupings'!$B$3),'CBSA Walk Groupings'!$A$4,
IF(AND(J1768&lt;='CBSA Walk Groupings'!$B$5,J1768&gt;'CBSA Walk Groupings'!$B$4),'CBSA Walk Groupings'!$A$5,
IF(J1768&gt;'CBSA Walk Groupings'!$B$5,'CBSA Walk Groupings'!$A$6,"")))))</f>
        <v>2</v>
      </c>
      <c r="M1768" s="72">
        <v>0</v>
      </c>
      <c r="N1768" s="72">
        <v>0</v>
      </c>
    </row>
    <row r="1769" spans="1:14" x14ac:dyDescent="0.25">
      <c r="A1769" t="str">
        <f t="shared" si="27"/>
        <v>St. Joseph Area Transportation Study Organization_2015</v>
      </c>
      <c r="B1769" t="s">
        <v>496</v>
      </c>
      <c r="C1769" s="49" t="s">
        <v>173</v>
      </c>
      <c r="D1769">
        <v>2015</v>
      </c>
      <c r="E1769" s="45">
        <v>90992.086785779509</v>
      </c>
      <c r="F1769" s="50">
        <v>42207.813925318878</v>
      </c>
      <c r="G1769" s="46">
        <v>40.141403435376802</v>
      </c>
      <c r="H1769" s="46">
        <v>695.61271847572436</v>
      </c>
      <c r="I1769" s="47">
        <v>9.5104199204445142E-2</v>
      </c>
      <c r="J1769" s="47">
        <v>1.6480662080877222</v>
      </c>
      <c r="K1769" s="48">
        <f>IF(I1769&lt;='CBSA Bike Groupings'!$B$2,'CBSA Bike Groupings'!$A$2,
IF(AND(I1769&lt;='CBSA Bike Groupings'!$B$3,I1769&gt;'CBSA Bike Groupings'!$B$2),'CBSA Bike Groupings'!$A$3,
IF(AND(I1769&lt;='CBSA Bike Groupings'!$B$4,I1769&gt;'CBSA Bike Groupings'!$B$3),'CBSA Bike Groupings'!$A$4,
IF(AND(I1769&lt;='CBSA Bike Groupings'!$B$5,I1769&gt;'CBSA Bike Groupings'!$B$4),'CBSA Bike Groupings'!$A$5,
IF(I1769&gt;'CBSA Bike Groupings'!$B$5,'CBSA Bike Groupings'!$A$6,"")))))</f>
        <v>1</v>
      </c>
      <c r="L1769" s="48">
        <f>IF(J1769&lt;='CBSA Walk Groupings'!$B$2,'CBSA Walk Groupings'!$A$2,
IF(AND(J1769&lt;='CBSA Walk Groupings'!$B$3,J1769&gt;'CBSA Walk Groupings'!$B$2),'CBSA Walk Groupings'!$A$3,
IF(AND(J1769&lt;='CBSA Walk Groupings'!$B$4,J1769&gt;'CBSA Walk Groupings'!$B$3),'CBSA Walk Groupings'!$A$4,
IF(AND(J1769&lt;='CBSA Walk Groupings'!$B$5,J1769&gt;'CBSA Walk Groupings'!$B$4),'CBSA Walk Groupings'!$A$5,
IF(J1769&gt;'CBSA Walk Groupings'!$B$5,'CBSA Walk Groupings'!$A$6,"")))))</f>
        <v>2</v>
      </c>
      <c r="M1769" s="72">
        <v>0</v>
      </c>
      <c r="N1769" s="72">
        <v>1</v>
      </c>
    </row>
    <row r="1770" spans="1:14" x14ac:dyDescent="0.25">
      <c r="A1770" t="str">
        <f t="shared" si="27"/>
        <v>St. Joseph Area Transportation Study Organization_2016</v>
      </c>
      <c r="B1770" t="s">
        <v>496</v>
      </c>
      <c r="C1770" s="49" t="s">
        <v>173</v>
      </c>
      <c r="D1770">
        <v>2016</v>
      </c>
      <c r="E1770" s="45">
        <v>90706.278622436046</v>
      </c>
      <c r="F1770" s="50">
        <v>41960.721081290671</v>
      </c>
      <c r="G1770" s="46">
        <v>35</v>
      </c>
      <c r="H1770" s="46">
        <v>737.54058725567063</v>
      </c>
      <c r="I1770" s="47">
        <v>8.3411340649257107E-2</v>
      </c>
      <c r="J1770" s="47">
        <v>1.7576928333210249</v>
      </c>
      <c r="K1770" s="48">
        <f>IF(I1770&lt;='CBSA Bike Groupings'!$B$2,'CBSA Bike Groupings'!$A$2,
IF(AND(I1770&lt;='CBSA Bike Groupings'!$B$3,I1770&gt;'CBSA Bike Groupings'!$B$2),'CBSA Bike Groupings'!$A$3,
IF(AND(I1770&lt;='CBSA Bike Groupings'!$B$4,I1770&gt;'CBSA Bike Groupings'!$B$3),'CBSA Bike Groupings'!$A$4,
IF(AND(I1770&lt;='CBSA Bike Groupings'!$B$5,I1770&gt;'CBSA Bike Groupings'!$B$4),'CBSA Bike Groupings'!$A$5,
IF(I1770&gt;'CBSA Bike Groupings'!$B$5,'CBSA Bike Groupings'!$A$6,"")))))</f>
        <v>1</v>
      </c>
      <c r="L1770" s="48">
        <f>IF(J1770&lt;='CBSA Walk Groupings'!$B$2,'CBSA Walk Groupings'!$A$2,
IF(AND(J1770&lt;='CBSA Walk Groupings'!$B$3,J1770&gt;'CBSA Walk Groupings'!$B$2),'CBSA Walk Groupings'!$A$3,
IF(AND(J1770&lt;='CBSA Walk Groupings'!$B$4,J1770&gt;'CBSA Walk Groupings'!$B$3),'CBSA Walk Groupings'!$A$4,
IF(AND(J1770&lt;='CBSA Walk Groupings'!$B$5,J1770&gt;'CBSA Walk Groupings'!$B$4),'CBSA Walk Groupings'!$A$5,
IF(J1770&gt;'CBSA Walk Groupings'!$B$5,'CBSA Walk Groupings'!$A$6,"")))))</f>
        <v>2</v>
      </c>
      <c r="M1770" s="72">
        <v>0</v>
      </c>
      <c r="N1770" s="72">
        <v>2</v>
      </c>
    </row>
    <row r="1771" spans="1:14" x14ac:dyDescent="0.25">
      <c r="A1771" t="str">
        <f t="shared" si="27"/>
        <v>St. Joseph Area Transportation Study Organization_2017</v>
      </c>
      <c r="B1771" t="s">
        <v>496</v>
      </c>
      <c r="C1771" s="49" t="s">
        <v>173</v>
      </c>
      <c r="D1771">
        <v>2017</v>
      </c>
      <c r="E1771" s="45">
        <v>90524</v>
      </c>
      <c r="F1771" s="50">
        <v>41949</v>
      </c>
      <c r="G1771" s="46">
        <v>21</v>
      </c>
      <c r="H1771" s="46">
        <v>674</v>
      </c>
      <c r="I1771" s="47">
        <f>(G1771/$F1771)*100</f>
        <v>5.006078809983551E-2</v>
      </c>
      <c r="J1771" s="47">
        <f>(H1771/$F1771)*100</f>
        <v>1.6067129132994826</v>
      </c>
      <c r="K1771" s="48">
        <f>IF(I1771&lt;='CBSA Bike Groupings'!$B$2,'CBSA Bike Groupings'!$A$2,
IF(AND(I1771&lt;='CBSA Bike Groupings'!$B$3,I1771&gt;'CBSA Bike Groupings'!$B$2),'CBSA Bike Groupings'!$A$3,
IF(AND(I1771&lt;='CBSA Bike Groupings'!$B$4,I1771&gt;'CBSA Bike Groupings'!$B$3),'CBSA Bike Groupings'!$A$4,
IF(AND(I1771&lt;='CBSA Bike Groupings'!$B$5,I1771&gt;'CBSA Bike Groupings'!$B$4),'CBSA Bike Groupings'!$A$5,
IF(I1771&gt;'CBSA Bike Groupings'!$B$5,'CBSA Bike Groupings'!$A$6,"")))))</f>
        <v>1</v>
      </c>
      <c r="L1771" s="48">
        <f>IF(J1771&lt;='CBSA Walk Groupings'!$B$2,'CBSA Walk Groupings'!$A$2,
IF(AND(J1771&lt;='CBSA Walk Groupings'!$B$3,J1771&gt;'CBSA Walk Groupings'!$B$2),'CBSA Walk Groupings'!$A$3,
IF(AND(J1771&lt;='CBSA Walk Groupings'!$B$4,J1771&gt;'CBSA Walk Groupings'!$B$3),'CBSA Walk Groupings'!$A$4,
IF(AND(J1771&lt;='CBSA Walk Groupings'!$B$5,J1771&gt;'CBSA Walk Groupings'!$B$4),'CBSA Walk Groupings'!$A$5,
IF(J1771&gt;'CBSA Walk Groupings'!$B$5,'CBSA Walk Groupings'!$A$6,"")))))</f>
        <v>2</v>
      </c>
      <c r="M1771" s="72">
        <v>0</v>
      </c>
      <c r="N1771" s="72">
        <v>1</v>
      </c>
    </row>
    <row r="1772" spans="1:14" x14ac:dyDescent="0.25">
      <c r="A1772" t="str">
        <f t="shared" si="27"/>
        <v>St. Lucie Transportation Planning Organization_2013</v>
      </c>
      <c r="B1772" t="s">
        <v>497</v>
      </c>
      <c r="C1772" s="49" t="s">
        <v>136</v>
      </c>
      <c r="D1772">
        <v>2013</v>
      </c>
      <c r="E1772" s="45">
        <v>264733.13624796848</v>
      </c>
      <c r="F1772" s="50">
        <v>100526.2815563739</v>
      </c>
      <c r="G1772" s="46">
        <v>444.25829341574581</v>
      </c>
      <c r="H1772" s="46">
        <v>806.51239140953123</v>
      </c>
      <c r="I1772" s="47">
        <v>0.44193248425946324</v>
      </c>
      <c r="J1772" s="47">
        <v>0.80229008665485058</v>
      </c>
      <c r="K1772" s="48">
        <f>IF(I1772&lt;='CBSA Bike Groupings'!$B$2,'CBSA Bike Groupings'!$A$2,
IF(AND(I1772&lt;='CBSA Bike Groupings'!$B$3,I1772&gt;'CBSA Bike Groupings'!$B$2),'CBSA Bike Groupings'!$A$3,
IF(AND(I1772&lt;='CBSA Bike Groupings'!$B$4,I1772&gt;'CBSA Bike Groupings'!$B$3),'CBSA Bike Groupings'!$A$4,
IF(AND(I1772&lt;='CBSA Bike Groupings'!$B$5,I1772&gt;'CBSA Bike Groupings'!$B$4),'CBSA Bike Groupings'!$A$5,
IF(I1772&gt;'CBSA Bike Groupings'!$B$5,'CBSA Bike Groupings'!$A$6,"")))))</f>
        <v>3</v>
      </c>
      <c r="L1772" s="48">
        <f>IF(J1772&lt;='CBSA Walk Groupings'!$B$2,'CBSA Walk Groupings'!$A$2,
IF(AND(J1772&lt;='CBSA Walk Groupings'!$B$3,J1772&gt;'CBSA Walk Groupings'!$B$2),'CBSA Walk Groupings'!$A$3,
IF(AND(J1772&lt;='CBSA Walk Groupings'!$B$4,J1772&gt;'CBSA Walk Groupings'!$B$3),'CBSA Walk Groupings'!$A$4,
IF(AND(J1772&lt;='CBSA Walk Groupings'!$B$5,J1772&gt;'CBSA Walk Groupings'!$B$4),'CBSA Walk Groupings'!$A$5,
IF(J1772&gt;'CBSA Walk Groupings'!$B$5,'CBSA Walk Groupings'!$A$6,"")))))</f>
        <v>1</v>
      </c>
      <c r="M1772" s="72">
        <v>5</v>
      </c>
      <c r="N1772" s="72">
        <v>5</v>
      </c>
    </row>
    <row r="1773" spans="1:14" x14ac:dyDescent="0.25">
      <c r="A1773" t="str">
        <f t="shared" si="27"/>
        <v>St. Lucie Transportation Planning Organization_2014</v>
      </c>
      <c r="B1773" t="s">
        <v>497</v>
      </c>
      <c r="C1773" s="49" t="s">
        <v>136</v>
      </c>
      <c r="D1773">
        <v>2014</v>
      </c>
      <c r="E1773" s="45">
        <v>267945.56740549131</v>
      </c>
      <c r="F1773" s="50">
        <v>102514.74159861584</v>
      </c>
      <c r="G1773" s="46">
        <v>503.03612711387603</v>
      </c>
      <c r="H1773" s="46">
        <v>713.48503100225207</v>
      </c>
      <c r="I1773" s="47">
        <v>0.49069638109556335</v>
      </c>
      <c r="J1773" s="47">
        <v>0.69598286049026681</v>
      </c>
      <c r="K1773" s="48">
        <f>IF(I1773&lt;='CBSA Bike Groupings'!$B$2,'CBSA Bike Groupings'!$A$2,
IF(AND(I1773&lt;='CBSA Bike Groupings'!$B$3,I1773&gt;'CBSA Bike Groupings'!$B$2),'CBSA Bike Groupings'!$A$3,
IF(AND(I1773&lt;='CBSA Bike Groupings'!$B$4,I1773&gt;'CBSA Bike Groupings'!$B$3),'CBSA Bike Groupings'!$A$4,
IF(AND(I1773&lt;='CBSA Bike Groupings'!$B$5,I1773&gt;'CBSA Bike Groupings'!$B$4),'CBSA Bike Groupings'!$A$5,
IF(I1773&gt;'CBSA Bike Groupings'!$B$5,'CBSA Bike Groupings'!$A$6,"")))))</f>
        <v>3</v>
      </c>
      <c r="L1773" s="48">
        <f>IF(J1773&lt;='CBSA Walk Groupings'!$B$2,'CBSA Walk Groupings'!$A$2,
IF(AND(J1773&lt;='CBSA Walk Groupings'!$B$3,J1773&gt;'CBSA Walk Groupings'!$B$2),'CBSA Walk Groupings'!$A$3,
IF(AND(J1773&lt;='CBSA Walk Groupings'!$B$4,J1773&gt;'CBSA Walk Groupings'!$B$3),'CBSA Walk Groupings'!$A$4,
IF(AND(J1773&lt;='CBSA Walk Groupings'!$B$5,J1773&gt;'CBSA Walk Groupings'!$B$4),'CBSA Walk Groupings'!$A$5,
IF(J1773&gt;'CBSA Walk Groupings'!$B$5,'CBSA Walk Groupings'!$A$6,"")))))</f>
        <v>1</v>
      </c>
      <c r="M1773" s="72">
        <v>5</v>
      </c>
      <c r="N1773" s="72">
        <v>5</v>
      </c>
    </row>
    <row r="1774" spans="1:14" x14ac:dyDescent="0.25">
      <c r="A1774" t="str">
        <f t="shared" si="27"/>
        <v>St. Lucie Transportation Planning Organization_2015</v>
      </c>
      <c r="B1774" t="s">
        <v>497</v>
      </c>
      <c r="C1774" s="49" t="s">
        <v>136</v>
      </c>
      <c r="D1774">
        <v>2015</v>
      </c>
      <c r="E1774" s="45">
        <v>271647.93213125912</v>
      </c>
      <c r="F1774" s="50">
        <v>104265.21849138605</v>
      </c>
      <c r="G1774" s="46">
        <v>600.41107618712465</v>
      </c>
      <c r="H1774" s="46">
        <v>864.82365783788532</v>
      </c>
      <c r="I1774" s="47">
        <v>0.57584982305170929</v>
      </c>
      <c r="J1774" s="47">
        <v>0.82944597474692228</v>
      </c>
      <c r="K1774" s="48">
        <f>IF(I1774&lt;='CBSA Bike Groupings'!$B$2,'CBSA Bike Groupings'!$A$2,
IF(AND(I1774&lt;='CBSA Bike Groupings'!$B$3,I1774&gt;'CBSA Bike Groupings'!$B$2),'CBSA Bike Groupings'!$A$3,
IF(AND(I1774&lt;='CBSA Bike Groupings'!$B$4,I1774&gt;'CBSA Bike Groupings'!$B$3),'CBSA Bike Groupings'!$A$4,
IF(AND(I1774&lt;='CBSA Bike Groupings'!$B$5,I1774&gt;'CBSA Bike Groupings'!$B$4),'CBSA Bike Groupings'!$A$5,
IF(I1774&gt;'CBSA Bike Groupings'!$B$5,'CBSA Bike Groupings'!$A$6,"")))))</f>
        <v>3</v>
      </c>
      <c r="L1774" s="48">
        <f>IF(J1774&lt;='CBSA Walk Groupings'!$B$2,'CBSA Walk Groupings'!$A$2,
IF(AND(J1774&lt;='CBSA Walk Groupings'!$B$3,J1774&gt;'CBSA Walk Groupings'!$B$2),'CBSA Walk Groupings'!$A$3,
IF(AND(J1774&lt;='CBSA Walk Groupings'!$B$4,J1774&gt;'CBSA Walk Groupings'!$B$3),'CBSA Walk Groupings'!$A$4,
IF(AND(J1774&lt;='CBSA Walk Groupings'!$B$5,J1774&gt;'CBSA Walk Groupings'!$B$4),'CBSA Walk Groupings'!$A$5,
IF(J1774&gt;'CBSA Walk Groupings'!$B$5,'CBSA Walk Groupings'!$A$6,"")))))</f>
        <v>1</v>
      </c>
      <c r="M1774" s="72">
        <v>2</v>
      </c>
      <c r="N1774" s="72">
        <v>8</v>
      </c>
    </row>
    <row r="1775" spans="1:14" x14ac:dyDescent="0.25">
      <c r="A1775" t="str">
        <f t="shared" si="27"/>
        <v>St. Lucie Transportation Planning Organization_2016</v>
      </c>
      <c r="B1775" t="s">
        <v>497</v>
      </c>
      <c r="C1775" s="49" t="s">
        <v>136</v>
      </c>
      <c r="D1775">
        <v>2016</v>
      </c>
      <c r="E1775" s="45">
        <v>276573.82461180596</v>
      </c>
      <c r="F1775" s="50">
        <v>109046.53797306675</v>
      </c>
      <c r="G1775" s="46">
        <v>558.76147880878023</v>
      </c>
      <c r="H1775" s="46">
        <v>941.52108805836065</v>
      </c>
      <c r="I1775" s="47">
        <v>0.5124064359996352</v>
      </c>
      <c r="J1775" s="47">
        <v>0.86341217755203348</v>
      </c>
      <c r="K1775" s="48">
        <f>IF(I1775&lt;='CBSA Bike Groupings'!$B$2,'CBSA Bike Groupings'!$A$2,
IF(AND(I1775&lt;='CBSA Bike Groupings'!$B$3,I1775&gt;'CBSA Bike Groupings'!$B$2),'CBSA Bike Groupings'!$A$3,
IF(AND(I1775&lt;='CBSA Bike Groupings'!$B$4,I1775&gt;'CBSA Bike Groupings'!$B$3),'CBSA Bike Groupings'!$A$4,
IF(AND(I1775&lt;='CBSA Bike Groupings'!$B$5,I1775&gt;'CBSA Bike Groupings'!$B$4),'CBSA Bike Groupings'!$A$5,
IF(I1775&gt;'CBSA Bike Groupings'!$B$5,'CBSA Bike Groupings'!$A$6,"")))))</f>
        <v>3</v>
      </c>
      <c r="L1775" s="48">
        <f>IF(J1775&lt;='CBSA Walk Groupings'!$B$2,'CBSA Walk Groupings'!$A$2,
IF(AND(J1775&lt;='CBSA Walk Groupings'!$B$3,J1775&gt;'CBSA Walk Groupings'!$B$2),'CBSA Walk Groupings'!$A$3,
IF(AND(J1775&lt;='CBSA Walk Groupings'!$B$4,J1775&gt;'CBSA Walk Groupings'!$B$3),'CBSA Walk Groupings'!$A$4,
IF(AND(J1775&lt;='CBSA Walk Groupings'!$B$5,J1775&gt;'CBSA Walk Groupings'!$B$4),'CBSA Walk Groupings'!$A$5,
IF(J1775&gt;'CBSA Walk Groupings'!$B$5,'CBSA Walk Groupings'!$A$6,"")))))</f>
        <v>1</v>
      </c>
      <c r="M1775" s="72">
        <v>1</v>
      </c>
      <c r="N1775" s="72">
        <v>9</v>
      </c>
    </row>
    <row r="1776" spans="1:14" x14ac:dyDescent="0.25">
      <c r="A1776" t="str">
        <f t="shared" si="27"/>
        <v>St. Lucie Transportation Planning Organization_2017</v>
      </c>
      <c r="B1776" t="s">
        <v>497</v>
      </c>
      <c r="C1776" s="49" t="s">
        <v>136</v>
      </c>
      <c r="D1776">
        <v>2017</v>
      </c>
      <c r="E1776" s="45">
        <v>282642</v>
      </c>
      <c r="F1776" s="50">
        <v>114538</v>
      </c>
      <c r="G1776" s="46">
        <v>778</v>
      </c>
      <c r="H1776" s="46">
        <v>1311</v>
      </c>
      <c r="I1776" s="47">
        <f>(G1776/$F1776)*100</f>
        <v>0.67925055440115945</v>
      </c>
      <c r="J1776" s="47">
        <f>(H1776/$F1776)*100</f>
        <v>1.1445982992543959</v>
      </c>
      <c r="K1776" s="48">
        <f>IF(I1776&lt;='CBSA Bike Groupings'!$B$2,'CBSA Bike Groupings'!$A$2,
IF(AND(I1776&lt;='CBSA Bike Groupings'!$B$3,I1776&gt;'CBSA Bike Groupings'!$B$2),'CBSA Bike Groupings'!$A$3,
IF(AND(I1776&lt;='CBSA Bike Groupings'!$B$4,I1776&gt;'CBSA Bike Groupings'!$B$3),'CBSA Bike Groupings'!$A$4,
IF(AND(I1776&lt;='CBSA Bike Groupings'!$B$5,I1776&gt;'CBSA Bike Groupings'!$B$4),'CBSA Bike Groupings'!$A$5,
IF(I1776&gt;'CBSA Bike Groupings'!$B$5,'CBSA Bike Groupings'!$A$6,"")))))</f>
        <v>4</v>
      </c>
      <c r="L1776" s="48">
        <f>IF(J1776&lt;='CBSA Walk Groupings'!$B$2,'CBSA Walk Groupings'!$A$2,
IF(AND(J1776&lt;='CBSA Walk Groupings'!$B$3,J1776&gt;'CBSA Walk Groupings'!$B$2),'CBSA Walk Groupings'!$A$3,
IF(AND(J1776&lt;='CBSA Walk Groupings'!$B$4,J1776&gt;'CBSA Walk Groupings'!$B$3),'CBSA Walk Groupings'!$A$4,
IF(AND(J1776&lt;='CBSA Walk Groupings'!$B$5,J1776&gt;'CBSA Walk Groupings'!$B$4),'CBSA Walk Groupings'!$A$5,
IF(J1776&gt;'CBSA Walk Groupings'!$B$5,'CBSA Walk Groupings'!$A$6,"")))))</f>
        <v>1</v>
      </c>
      <c r="M1776" s="72">
        <v>0</v>
      </c>
      <c r="N1776" s="72">
        <v>7</v>
      </c>
    </row>
    <row r="1777" spans="1:14" x14ac:dyDescent="0.25">
      <c r="A1777" t="str">
        <f t="shared" si="27"/>
        <v>Stanislaus COG_2013</v>
      </c>
      <c r="B1777" t="s">
        <v>498</v>
      </c>
      <c r="C1777" s="49" t="s">
        <v>121</v>
      </c>
      <c r="D1777">
        <v>2013</v>
      </c>
      <c r="E1777" s="45">
        <v>518399.97407379519</v>
      </c>
      <c r="F1777" s="50">
        <v>196808.60343415759</v>
      </c>
      <c r="G1777" s="46">
        <v>1222.0731268233485</v>
      </c>
      <c r="H1777" s="46">
        <v>3612.5044229374112</v>
      </c>
      <c r="I1777" s="47">
        <v>0.62094497166237639</v>
      </c>
      <c r="J1777" s="47">
        <v>1.8355419224068505</v>
      </c>
      <c r="K1777" s="48">
        <f>IF(I1777&lt;='CBSA Bike Groupings'!$B$2,'CBSA Bike Groupings'!$A$2,
IF(AND(I1777&lt;='CBSA Bike Groupings'!$B$3,I1777&gt;'CBSA Bike Groupings'!$B$2),'CBSA Bike Groupings'!$A$3,
IF(AND(I1777&lt;='CBSA Bike Groupings'!$B$4,I1777&gt;'CBSA Bike Groupings'!$B$3),'CBSA Bike Groupings'!$A$4,
IF(AND(I1777&lt;='CBSA Bike Groupings'!$B$5,I1777&gt;'CBSA Bike Groupings'!$B$4),'CBSA Bike Groupings'!$A$5,
IF(I1777&gt;'CBSA Bike Groupings'!$B$5,'CBSA Bike Groupings'!$A$6,"")))))</f>
        <v>3</v>
      </c>
      <c r="L1777" s="48">
        <f>IF(J1777&lt;='CBSA Walk Groupings'!$B$2,'CBSA Walk Groupings'!$A$2,
IF(AND(J1777&lt;='CBSA Walk Groupings'!$B$3,J1777&gt;'CBSA Walk Groupings'!$B$2),'CBSA Walk Groupings'!$A$3,
IF(AND(J1777&lt;='CBSA Walk Groupings'!$B$4,J1777&gt;'CBSA Walk Groupings'!$B$3),'CBSA Walk Groupings'!$A$4,
IF(AND(J1777&lt;='CBSA Walk Groupings'!$B$5,J1777&gt;'CBSA Walk Groupings'!$B$4),'CBSA Walk Groupings'!$A$5,
IF(J1777&gt;'CBSA Walk Groupings'!$B$5,'CBSA Walk Groupings'!$A$6,"")))))</f>
        <v>3</v>
      </c>
      <c r="M1777" s="72">
        <v>4</v>
      </c>
      <c r="N1777" s="72">
        <v>11</v>
      </c>
    </row>
    <row r="1778" spans="1:14" x14ac:dyDescent="0.25">
      <c r="A1778" t="str">
        <f t="shared" si="27"/>
        <v>Stanislaus COG_2014</v>
      </c>
      <c r="B1778" t="s">
        <v>498</v>
      </c>
      <c r="C1778" s="49" t="s">
        <v>121</v>
      </c>
      <c r="D1778">
        <v>2014</v>
      </c>
      <c r="E1778" s="45">
        <v>522863.45797701448</v>
      </c>
      <c r="F1778" s="50">
        <v>199379.33071878896</v>
      </c>
      <c r="G1778" s="46">
        <v>1185.2404826679906</v>
      </c>
      <c r="H1778" s="46">
        <v>3600.1986448659768</v>
      </c>
      <c r="I1778" s="47">
        <v>0.59446507237989077</v>
      </c>
      <c r="J1778" s="47">
        <v>1.8057030444864988</v>
      </c>
      <c r="K1778" s="48">
        <f>IF(I1778&lt;='CBSA Bike Groupings'!$B$2,'CBSA Bike Groupings'!$A$2,
IF(AND(I1778&lt;='CBSA Bike Groupings'!$B$3,I1778&gt;'CBSA Bike Groupings'!$B$2),'CBSA Bike Groupings'!$A$3,
IF(AND(I1778&lt;='CBSA Bike Groupings'!$B$4,I1778&gt;'CBSA Bike Groupings'!$B$3),'CBSA Bike Groupings'!$A$4,
IF(AND(I1778&lt;='CBSA Bike Groupings'!$B$5,I1778&gt;'CBSA Bike Groupings'!$B$4),'CBSA Bike Groupings'!$A$5,
IF(I1778&gt;'CBSA Bike Groupings'!$B$5,'CBSA Bike Groupings'!$A$6,"")))))</f>
        <v>3</v>
      </c>
      <c r="L1778" s="48">
        <f>IF(J1778&lt;='CBSA Walk Groupings'!$B$2,'CBSA Walk Groupings'!$A$2,
IF(AND(J1778&lt;='CBSA Walk Groupings'!$B$3,J1778&gt;'CBSA Walk Groupings'!$B$2),'CBSA Walk Groupings'!$A$3,
IF(AND(J1778&lt;='CBSA Walk Groupings'!$B$4,J1778&gt;'CBSA Walk Groupings'!$B$3),'CBSA Walk Groupings'!$A$4,
IF(AND(J1778&lt;='CBSA Walk Groupings'!$B$5,J1778&gt;'CBSA Walk Groupings'!$B$4),'CBSA Walk Groupings'!$A$5,
IF(J1778&gt;'CBSA Walk Groupings'!$B$5,'CBSA Walk Groupings'!$A$6,"")))))</f>
        <v>2</v>
      </c>
      <c r="M1778" s="72">
        <v>3</v>
      </c>
      <c r="N1778" s="72">
        <v>11</v>
      </c>
    </row>
    <row r="1779" spans="1:14" x14ac:dyDescent="0.25">
      <c r="A1779" t="str">
        <f t="shared" si="27"/>
        <v>Stanislaus COG_2015</v>
      </c>
      <c r="B1779" t="s">
        <v>498</v>
      </c>
      <c r="C1779" s="49" t="s">
        <v>121</v>
      </c>
      <c r="D1779">
        <v>2015</v>
      </c>
      <c r="E1779" s="45">
        <v>527436.32546450302</v>
      </c>
      <c r="F1779" s="50">
        <v>202415.6352616041</v>
      </c>
      <c r="G1779" s="46">
        <v>1058.3442298556881</v>
      </c>
      <c r="H1779" s="46">
        <v>3665.5978395493685</v>
      </c>
      <c r="I1779" s="47">
        <v>0.52285695642427665</v>
      </c>
      <c r="J1779" s="47">
        <v>1.8109262334463003</v>
      </c>
      <c r="K1779" s="48">
        <f>IF(I1779&lt;='CBSA Bike Groupings'!$B$2,'CBSA Bike Groupings'!$A$2,
IF(AND(I1779&lt;='CBSA Bike Groupings'!$B$3,I1779&gt;'CBSA Bike Groupings'!$B$2),'CBSA Bike Groupings'!$A$3,
IF(AND(I1779&lt;='CBSA Bike Groupings'!$B$4,I1779&gt;'CBSA Bike Groupings'!$B$3),'CBSA Bike Groupings'!$A$4,
IF(AND(I1779&lt;='CBSA Bike Groupings'!$B$5,I1779&gt;'CBSA Bike Groupings'!$B$4),'CBSA Bike Groupings'!$A$5,
IF(I1779&gt;'CBSA Bike Groupings'!$B$5,'CBSA Bike Groupings'!$A$6,"")))))</f>
        <v>3</v>
      </c>
      <c r="L1779" s="48">
        <f>IF(J1779&lt;='CBSA Walk Groupings'!$B$2,'CBSA Walk Groupings'!$A$2,
IF(AND(J1779&lt;='CBSA Walk Groupings'!$B$3,J1779&gt;'CBSA Walk Groupings'!$B$2),'CBSA Walk Groupings'!$A$3,
IF(AND(J1779&lt;='CBSA Walk Groupings'!$B$4,J1779&gt;'CBSA Walk Groupings'!$B$3),'CBSA Walk Groupings'!$A$4,
IF(AND(J1779&lt;='CBSA Walk Groupings'!$B$5,J1779&gt;'CBSA Walk Groupings'!$B$4),'CBSA Walk Groupings'!$A$5,
IF(J1779&gt;'CBSA Walk Groupings'!$B$5,'CBSA Walk Groupings'!$A$6,"")))))</f>
        <v>2</v>
      </c>
      <c r="M1779" s="72">
        <v>1</v>
      </c>
      <c r="N1779" s="72">
        <v>17</v>
      </c>
    </row>
    <row r="1780" spans="1:14" x14ac:dyDescent="0.25">
      <c r="A1780" t="str">
        <f t="shared" si="27"/>
        <v>Stanislaus COG_2016</v>
      </c>
      <c r="B1780" t="s">
        <v>498</v>
      </c>
      <c r="C1780" s="49" t="s">
        <v>121</v>
      </c>
      <c r="D1780">
        <v>2016</v>
      </c>
      <c r="E1780" s="45">
        <v>530677.25762360939</v>
      </c>
      <c r="F1780" s="50">
        <v>206101.27270215284</v>
      </c>
      <c r="G1780" s="46">
        <v>1032.4841638086696</v>
      </c>
      <c r="H1780" s="46">
        <v>3460.7268848024432</v>
      </c>
      <c r="I1780" s="47">
        <v>0.50095962546566297</v>
      </c>
      <c r="J1780" s="47">
        <v>1.6791390171586718</v>
      </c>
      <c r="K1780" s="48">
        <f>IF(I1780&lt;='CBSA Bike Groupings'!$B$2,'CBSA Bike Groupings'!$A$2,
IF(AND(I1780&lt;='CBSA Bike Groupings'!$B$3,I1780&gt;'CBSA Bike Groupings'!$B$2),'CBSA Bike Groupings'!$A$3,
IF(AND(I1780&lt;='CBSA Bike Groupings'!$B$4,I1780&gt;'CBSA Bike Groupings'!$B$3),'CBSA Bike Groupings'!$A$4,
IF(AND(I1780&lt;='CBSA Bike Groupings'!$B$5,I1780&gt;'CBSA Bike Groupings'!$B$4),'CBSA Bike Groupings'!$A$5,
IF(I1780&gt;'CBSA Bike Groupings'!$B$5,'CBSA Bike Groupings'!$A$6,"")))))</f>
        <v>3</v>
      </c>
      <c r="L1780" s="48">
        <f>IF(J1780&lt;='CBSA Walk Groupings'!$B$2,'CBSA Walk Groupings'!$A$2,
IF(AND(J1780&lt;='CBSA Walk Groupings'!$B$3,J1780&gt;'CBSA Walk Groupings'!$B$2),'CBSA Walk Groupings'!$A$3,
IF(AND(J1780&lt;='CBSA Walk Groupings'!$B$4,J1780&gt;'CBSA Walk Groupings'!$B$3),'CBSA Walk Groupings'!$A$4,
IF(AND(J1780&lt;='CBSA Walk Groupings'!$B$5,J1780&gt;'CBSA Walk Groupings'!$B$4),'CBSA Walk Groupings'!$A$5,
IF(J1780&gt;'CBSA Walk Groupings'!$B$5,'CBSA Walk Groupings'!$A$6,"")))))</f>
        <v>2</v>
      </c>
      <c r="M1780" s="72">
        <v>4</v>
      </c>
      <c r="N1780" s="72">
        <v>18</v>
      </c>
    </row>
    <row r="1781" spans="1:14" x14ac:dyDescent="0.25">
      <c r="A1781" t="str">
        <f t="shared" si="27"/>
        <v>Stanislaus COG_2017</v>
      </c>
      <c r="B1781" t="s">
        <v>498</v>
      </c>
      <c r="C1781" s="49" t="s">
        <v>121</v>
      </c>
      <c r="D1781">
        <v>2017</v>
      </c>
      <c r="E1781" s="45">
        <v>535804</v>
      </c>
      <c r="F1781" s="50">
        <v>212734</v>
      </c>
      <c r="G1781" s="46">
        <v>957</v>
      </c>
      <c r="H1781" s="46">
        <v>3218</v>
      </c>
      <c r="I1781" s="47">
        <f>(G1781/$F1781)*100</f>
        <v>0.4498575686068047</v>
      </c>
      <c r="J1781" s="47">
        <f>(H1781/$F1781)*100</f>
        <v>1.5126872056182838</v>
      </c>
      <c r="K1781" s="48">
        <f>IF(I1781&lt;='CBSA Bike Groupings'!$B$2,'CBSA Bike Groupings'!$A$2,
IF(AND(I1781&lt;='CBSA Bike Groupings'!$B$3,I1781&gt;'CBSA Bike Groupings'!$B$2),'CBSA Bike Groupings'!$A$3,
IF(AND(I1781&lt;='CBSA Bike Groupings'!$B$4,I1781&gt;'CBSA Bike Groupings'!$B$3),'CBSA Bike Groupings'!$A$4,
IF(AND(I1781&lt;='CBSA Bike Groupings'!$B$5,I1781&gt;'CBSA Bike Groupings'!$B$4),'CBSA Bike Groupings'!$A$5,
IF(I1781&gt;'CBSA Bike Groupings'!$B$5,'CBSA Bike Groupings'!$A$6,"")))))</f>
        <v>3</v>
      </c>
      <c r="L1781" s="48">
        <f>IF(J1781&lt;='CBSA Walk Groupings'!$B$2,'CBSA Walk Groupings'!$A$2,
IF(AND(J1781&lt;='CBSA Walk Groupings'!$B$3,J1781&gt;'CBSA Walk Groupings'!$B$2),'CBSA Walk Groupings'!$A$3,
IF(AND(J1781&lt;='CBSA Walk Groupings'!$B$4,J1781&gt;'CBSA Walk Groupings'!$B$3),'CBSA Walk Groupings'!$A$4,
IF(AND(J1781&lt;='CBSA Walk Groupings'!$B$5,J1781&gt;'CBSA Walk Groupings'!$B$4),'CBSA Walk Groupings'!$A$5,
IF(J1781&gt;'CBSA Walk Groupings'!$B$5,'CBSA Walk Groupings'!$A$6,"")))))</f>
        <v>2</v>
      </c>
      <c r="M1781" s="72">
        <v>3</v>
      </c>
      <c r="N1781" s="72">
        <v>14</v>
      </c>
    </row>
    <row r="1782" spans="1:14" x14ac:dyDescent="0.25">
      <c r="A1782" t="str">
        <f t="shared" si="27"/>
        <v>Stark County Area Transportation Study_2013</v>
      </c>
      <c r="B1782" t="s">
        <v>499</v>
      </c>
      <c r="C1782" s="49" t="s">
        <v>99</v>
      </c>
      <c r="D1782">
        <v>2013</v>
      </c>
      <c r="E1782" s="45">
        <v>375335.25988642755</v>
      </c>
      <c r="F1782" s="50">
        <v>166652.14149377309</v>
      </c>
      <c r="G1782" s="46">
        <v>168.34151088919546</v>
      </c>
      <c r="H1782" s="46">
        <v>2454.3846575952934</v>
      </c>
      <c r="I1782" s="47">
        <v>0.10101370998313003</v>
      </c>
      <c r="J1782" s="47">
        <v>1.4727591470446246</v>
      </c>
      <c r="K1782" s="48">
        <f>IF(I1782&lt;='CBSA Bike Groupings'!$B$2,'CBSA Bike Groupings'!$A$2,
IF(AND(I1782&lt;='CBSA Bike Groupings'!$B$3,I1782&gt;'CBSA Bike Groupings'!$B$2),'CBSA Bike Groupings'!$A$3,
IF(AND(I1782&lt;='CBSA Bike Groupings'!$B$4,I1782&gt;'CBSA Bike Groupings'!$B$3),'CBSA Bike Groupings'!$A$4,
IF(AND(I1782&lt;='CBSA Bike Groupings'!$B$5,I1782&gt;'CBSA Bike Groupings'!$B$4),'CBSA Bike Groupings'!$A$5,
IF(I1782&gt;'CBSA Bike Groupings'!$B$5,'CBSA Bike Groupings'!$A$6,"")))))</f>
        <v>1</v>
      </c>
      <c r="L1782" s="48">
        <f>IF(J1782&lt;='CBSA Walk Groupings'!$B$2,'CBSA Walk Groupings'!$A$2,
IF(AND(J1782&lt;='CBSA Walk Groupings'!$B$3,J1782&gt;'CBSA Walk Groupings'!$B$2),'CBSA Walk Groupings'!$A$3,
IF(AND(J1782&lt;='CBSA Walk Groupings'!$B$4,J1782&gt;'CBSA Walk Groupings'!$B$3),'CBSA Walk Groupings'!$A$4,
IF(AND(J1782&lt;='CBSA Walk Groupings'!$B$5,J1782&gt;'CBSA Walk Groupings'!$B$4),'CBSA Walk Groupings'!$A$5,
IF(J1782&gt;'CBSA Walk Groupings'!$B$5,'CBSA Walk Groupings'!$A$6,"")))))</f>
        <v>2</v>
      </c>
      <c r="M1782" s="72">
        <v>1</v>
      </c>
      <c r="N1782" s="72">
        <v>4</v>
      </c>
    </row>
    <row r="1783" spans="1:14" x14ac:dyDescent="0.25">
      <c r="A1783" t="str">
        <f t="shared" si="27"/>
        <v>Stark County Area Transportation Study_2014</v>
      </c>
      <c r="B1783" t="s">
        <v>499</v>
      </c>
      <c r="C1783" s="49" t="s">
        <v>99</v>
      </c>
      <c r="D1783">
        <v>2014</v>
      </c>
      <c r="E1783" s="45">
        <v>375077.81778862042</v>
      </c>
      <c r="F1783" s="50">
        <v>168673.12136003555</v>
      </c>
      <c r="G1783" s="46">
        <v>229.37624016339797</v>
      </c>
      <c r="H1783" s="46">
        <v>2574.8048043873891</v>
      </c>
      <c r="I1783" s="47">
        <v>0.13598861413952884</v>
      </c>
      <c r="J1783" s="47">
        <v>1.5265056955289431</v>
      </c>
      <c r="K1783" s="48">
        <f>IF(I1783&lt;='CBSA Bike Groupings'!$B$2,'CBSA Bike Groupings'!$A$2,
IF(AND(I1783&lt;='CBSA Bike Groupings'!$B$3,I1783&gt;'CBSA Bike Groupings'!$B$2),'CBSA Bike Groupings'!$A$3,
IF(AND(I1783&lt;='CBSA Bike Groupings'!$B$4,I1783&gt;'CBSA Bike Groupings'!$B$3),'CBSA Bike Groupings'!$A$4,
IF(AND(I1783&lt;='CBSA Bike Groupings'!$B$5,I1783&gt;'CBSA Bike Groupings'!$B$4),'CBSA Bike Groupings'!$A$5,
IF(I1783&gt;'CBSA Bike Groupings'!$B$5,'CBSA Bike Groupings'!$A$6,"")))))</f>
        <v>1</v>
      </c>
      <c r="L1783" s="48">
        <f>IF(J1783&lt;='CBSA Walk Groupings'!$B$2,'CBSA Walk Groupings'!$A$2,
IF(AND(J1783&lt;='CBSA Walk Groupings'!$B$3,J1783&gt;'CBSA Walk Groupings'!$B$2),'CBSA Walk Groupings'!$A$3,
IF(AND(J1783&lt;='CBSA Walk Groupings'!$B$4,J1783&gt;'CBSA Walk Groupings'!$B$3),'CBSA Walk Groupings'!$A$4,
IF(AND(J1783&lt;='CBSA Walk Groupings'!$B$5,J1783&gt;'CBSA Walk Groupings'!$B$4),'CBSA Walk Groupings'!$A$5,
IF(J1783&gt;'CBSA Walk Groupings'!$B$5,'CBSA Walk Groupings'!$A$6,"")))))</f>
        <v>2</v>
      </c>
      <c r="M1783" s="72">
        <v>0</v>
      </c>
      <c r="N1783" s="72">
        <v>4</v>
      </c>
    </row>
    <row r="1784" spans="1:14" x14ac:dyDescent="0.25">
      <c r="A1784" t="str">
        <f t="shared" si="27"/>
        <v>Stark County Area Transportation Study_2015</v>
      </c>
      <c r="B1784" t="s">
        <v>499</v>
      </c>
      <c r="C1784" s="49" t="s">
        <v>99</v>
      </c>
      <c r="D1784">
        <v>2015</v>
      </c>
      <c r="E1784" s="45">
        <v>374966.21819156536</v>
      </c>
      <c r="F1784" s="50">
        <v>172345.06439716421</v>
      </c>
      <c r="G1784" s="46">
        <v>234.35488497442529</v>
      </c>
      <c r="H1784" s="46">
        <v>2760.5645665813522</v>
      </c>
      <c r="I1784" s="47">
        <v>0.13598003853151328</v>
      </c>
      <c r="J1784" s="47">
        <v>1.6017659549679419</v>
      </c>
      <c r="K1784" s="48">
        <f>IF(I1784&lt;='CBSA Bike Groupings'!$B$2,'CBSA Bike Groupings'!$A$2,
IF(AND(I1784&lt;='CBSA Bike Groupings'!$B$3,I1784&gt;'CBSA Bike Groupings'!$B$2),'CBSA Bike Groupings'!$A$3,
IF(AND(I1784&lt;='CBSA Bike Groupings'!$B$4,I1784&gt;'CBSA Bike Groupings'!$B$3),'CBSA Bike Groupings'!$A$4,
IF(AND(I1784&lt;='CBSA Bike Groupings'!$B$5,I1784&gt;'CBSA Bike Groupings'!$B$4),'CBSA Bike Groupings'!$A$5,
IF(I1784&gt;'CBSA Bike Groupings'!$B$5,'CBSA Bike Groupings'!$A$6,"")))))</f>
        <v>1</v>
      </c>
      <c r="L1784" s="48">
        <f>IF(J1784&lt;='CBSA Walk Groupings'!$B$2,'CBSA Walk Groupings'!$A$2,
IF(AND(J1784&lt;='CBSA Walk Groupings'!$B$3,J1784&gt;'CBSA Walk Groupings'!$B$2),'CBSA Walk Groupings'!$A$3,
IF(AND(J1784&lt;='CBSA Walk Groupings'!$B$4,J1784&gt;'CBSA Walk Groupings'!$B$3),'CBSA Walk Groupings'!$A$4,
IF(AND(J1784&lt;='CBSA Walk Groupings'!$B$5,J1784&gt;'CBSA Walk Groupings'!$B$4),'CBSA Walk Groupings'!$A$5,
IF(J1784&gt;'CBSA Walk Groupings'!$B$5,'CBSA Walk Groupings'!$A$6,"")))))</f>
        <v>2</v>
      </c>
      <c r="M1784" s="72">
        <v>0</v>
      </c>
      <c r="N1784" s="72">
        <v>2</v>
      </c>
    </row>
    <row r="1785" spans="1:14" x14ac:dyDescent="0.25">
      <c r="A1785" t="str">
        <f t="shared" si="27"/>
        <v>Stark County Area Transportation Study_2016</v>
      </c>
      <c r="B1785" t="s">
        <v>499</v>
      </c>
      <c r="C1785" s="49" t="s">
        <v>99</v>
      </c>
      <c r="D1785">
        <v>2016</v>
      </c>
      <c r="E1785" s="45">
        <v>374751.29132474679</v>
      </c>
      <c r="F1785" s="50">
        <v>173770.29976091548</v>
      </c>
      <c r="G1785" s="46">
        <v>400.44490536081253</v>
      </c>
      <c r="H1785" s="46">
        <v>2802.5994597848007</v>
      </c>
      <c r="I1785" s="47">
        <v>0.23044496436489476</v>
      </c>
      <c r="J1785" s="47">
        <v>1.6128184526589411</v>
      </c>
      <c r="K1785" s="48">
        <f>IF(I1785&lt;='CBSA Bike Groupings'!$B$2,'CBSA Bike Groupings'!$A$2,
IF(AND(I1785&lt;='CBSA Bike Groupings'!$B$3,I1785&gt;'CBSA Bike Groupings'!$B$2),'CBSA Bike Groupings'!$A$3,
IF(AND(I1785&lt;='CBSA Bike Groupings'!$B$4,I1785&gt;'CBSA Bike Groupings'!$B$3),'CBSA Bike Groupings'!$A$4,
IF(AND(I1785&lt;='CBSA Bike Groupings'!$B$5,I1785&gt;'CBSA Bike Groupings'!$B$4),'CBSA Bike Groupings'!$A$5,
IF(I1785&gt;'CBSA Bike Groupings'!$B$5,'CBSA Bike Groupings'!$A$6,"")))))</f>
        <v>1</v>
      </c>
      <c r="L1785" s="48">
        <f>IF(J1785&lt;='CBSA Walk Groupings'!$B$2,'CBSA Walk Groupings'!$A$2,
IF(AND(J1785&lt;='CBSA Walk Groupings'!$B$3,J1785&gt;'CBSA Walk Groupings'!$B$2),'CBSA Walk Groupings'!$A$3,
IF(AND(J1785&lt;='CBSA Walk Groupings'!$B$4,J1785&gt;'CBSA Walk Groupings'!$B$3),'CBSA Walk Groupings'!$A$4,
IF(AND(J1785&lt;='CBSA Walk Groupings'!$B$5,J1785&gt;'CBSA Walk Groupings'!$B$4),'CBSA Walk Groupings'!$A$5,
IF(J1785&gt;'CBSA Walk Groupings'!$B$5,'CBSA Walk Groupings'!$A$6,"")))))</f>
        <v>2</v>
      </c>
      <c r="M1785" s="72">
        <v>0</v>
      </c>
      <c r="N1785" s="72">
        <v>4</v>
      </c>
    </row>
    <row r="1786" spans="1:14" x14ac:dyDescent="0.25">
      <c r="A1786" t="str">
        <f t="shared" si="27"/>
        <v>Stark County Area Transportation Study_2017</v>
      </c>
      <c r="B1786" t="s">
        <v>499</v>
      </c>
      <c r="C1786" s="49" t="s">
        <v>99</v>
      </c>
      <c r="D1786">
        <v>2017</v>
      </c>
      <c r="E1786" s="45">
        <v>374261</v>
      </c>
      <c r="F1786" s="50">
        <v>173885</v>
      </c>
      <c r="G1786" s="46">
        <v>374</v>
      </c>
      <c r="H1786" s="46">
        <v>2711</v>
      </c>
      <c r="I1786" s="47">
        <f>(G1786/$F1786)*100</f>
        <v>0.21508468240503781</v>
      </c>
      <c r="J1786" s="47">
        <f>(H1786/$F1786)*100</f>
        <v>1.5590764010696725</v>
      </c>
      <c r="K1786" s="48">
        <f>IF(I1786&lt;='CBSA Bike Groupings'!$B$2,'CBSA Bike Groupings'!$A$2,
IF(AND(I1786&lt;='CBSA Bike Groupings'!$B$3,I1786&gt;'CBSA Bike Groupings'!$B$2),'CBSA Bike Groupings'!$A$3,
IF(AND(I1786&lt;='CBSA Bike Groupings'!$B$4,I1786&gt;'CBSA Bike Groupings'!$B$3),'CBSA Bike Groupings'!$A$4,
IF(AND(I1786&lt;='CBSA Bike Groupings'!$B$5,I1786&gt;'CBSA Bike Groupings'!$B$4),'CBSA Bike Groupings'!$A$5,
IF(I1786&gt;'CBSA Bike Groupings'!$B$5,'CBSA Bike Groupings'!$A$6,"")))))</f>
        <v>1</v>
      </c>
      <c r="L1786" s="48">
        <f>IF(J1786&lt;='CBSA Walk Groupings'!$B$2,'CBSA Walk Groupings'!$A$2,
IF(AND(J1786&lt;='CBSA Walk Groupings'!$B$3,J1786&gt;'CBSA Walk Groupings'!$B$2),'CBSA Walk Groupings'!$A$3,
IF(AND(J1786&lt;='CBSA Walk Groupings'!$B$4,J1786&gt;'CBSA Walk Groupings'!$B$3),'CBSA Walk Groupings'!$A$4,
IF(AND(J1786&lt;='CBSA Walk Groupings'!$B$5,J1786&gt;'CBSA Walk Groupings'!$B$4),'CBSA Walk Groupings'!$A$5,
IF(J1786&gt;'CBSA Walk Groupings'!$B$5,'CBSA Walk Groupings'!$A$6,"")))))</f>
        <v>2</v>
      </c>
      <c r="M1786" s="72">
        <v>1</v>
      </c>
      <c r="N1786" s="72">
        <v>5</v>
      </c>
    </row>
    <row r="1787" spans="1:14" x14ac:dyDescent="0.25">
      <c r="A1787" t="str">
        <f t="shared" si="27"/>
        <v>State Line Area Transportation Study_2013</v>
      </c>
      <c r="B1787" t="s">
        <v>500</v>
      </c>
      <c r="C1787" s="49" t="s">
        <v>115</v>
      </c>
      <c r="D1787">
        <v>2013</v>
      </c>
      <c r="E1787" s="45">
        <v>66422.45760946488</v>
      </c>
      <c r="F1787" s="50">
        <v>28784.512913572358</v>
      </c>
      <c r="G1787" s="46">
        <v>115.17952853912576</v>
      </c>
      <c r="H1787" s="46">
        <v>722.58379349384666</v>
      </c>
      <c r="I1787" s="47">
        <v>0.40014409444745813</v>
      </c>
      <c r="J1787" s="47">
        <v>2.5103214206314983</v>
      </c>
      <c r="K1787" s="48">
        <f>IF(I1787&lt;='CBSA Bike Groupings'!$B$2,'CBSA Bike Groupings'!$A$2,
IF(AND(I1787&lt;='CBSA Bike Groupings'!$B$3,I1787&gt;'CBSA Bike Groupings'!$B$2),'CBSA Bike Groupings'!$A$3,
IF(AND(I1787&lt;='CBSA Bike Groupings'!$B$4,I1787&gt;'CBSA Bike Groupings'!$B$3),'CBSA Bike Groupings'!$A$4,
IF(AND(I1787&lt;='CBSA Bike Groupings'!$B$5,I1787&gt;'CBSA Bike Groupings'!$B$4),'CBSA Bike Groupings'!$A$5,
IF(I1787&gt;'CBSA Bike Groupings'!$B$5,'CBSA Bike Groupings'!$A$6,"")))))</f>
        <v>3</v>
      </c>
      <c r="L1787" s="48">
        <f>IF(J1787&lt;='CBSA Walk Groupings'!$B$2,'CBSA Walk Groupings'!$A$2,
IF(AND(J1787&lt;='CBSA Walk Groupings'!$B$3,J1787&gt;'CBSA Walk Groupings'!$B$2),'CBSA Walk Groupings'!$A$3,
IF(AND(J1787&lt;='CBSA Walk Groupings'!$B$4,J1787&gt;'CBSA Walk Groupings'!$B$3),'CBSA Walk Groupings'!$A$4,
IF(AND(J1787&lt;='CBSA Walk Groupings'!$B$5,J1787&gt;'CBSA Walk Groupings'!$B$4),'CBSA Walk Groupings'!$A$5,
IF(J1787&gt;'CBSA Walk Groupings'!$B$5,'CBSA Walk Groupings'!$A$6,"")))))</f>
        <v>4</v>
      </c>
      <c r="M1787" s="72">
        <v>0</v>
      </c>
      <c r="N1787" s="72">
        <v>0</v>
      </c>
    </row>
    <row r="1788" spans="1:14" x14ac:dyDescent="0.25">
      <c r="A1788" t="str">
        <f t="shared" si="27"/>
        <v>State Line Area Transportation Study_2014</v>
      </c>
      <c r="B1788" t="s">
        <v>500</v>
      </c>
      <c r="C1788" s="49" t="s">
        <v>115</v>
      </c>
      <c r="D1788">
        <v>2014</v>
      </c>
      <c r="E1788" s="45">
        <v>66428.636260244952</v>
      </c>
      <c r="F1788" s="50">
        <v>29178.918126486693</v>
      </c>
      <c r="G1788" s="46">
        <v>123.32724036676663</v>
      </c>
      <c r="H1788" s="46">
        <v>785.95025611306403</v>
      </c>
      <c r="I1788" s="47">
        <v>0.42265871487133139</v>
      </c>
      <c r="J1788" s="47">
        <v>2.6935551644035436</v>
      </c>
      <c r="K1788" s="48">
        <f>IF(I1788&lt;='CBSA Bike Groupings'!$B$2,'CBSA Bike Groupings'!$A$2,
IF(AND(I1788&lt;='CBSA Bike Groupings'!$B$3,I1788&gt;'CBSA Bike Groupings'!$B$2),'CBSA Bike Groupings'!$A$3,
IF(AND(I1788&lt;='CBSA Bike Groupings'!$B$4,I1788&gt;'CBSA Bike Groupings'!$B$3),'CBSA Bike Groupings'!$A$4,
IF(AND(I1788&lt;='CBSA Bike Groupings'!$B$5,I1788&gt;'CBSA Bike Groupings'!$B$4),'CBSA Bike Groupings'!$A$5,
IF(I1788&gt;'CBSA Bike Groupings'!$B$5,'CBSA Bike Groupings'!$A$6,"")))))</f>
        <v>3</v>
      </c>
      <c r="L1788" s="48">
        <f>IF(J1788&lt;='CBSA Walk Groupings'!$B$2,'CBSA Walk Groupings'!$A$2,
IF(AND(J1788&lt;='CBSA Walk Groupings'!$B$3,J1788&gt;'CBSA Walk Groupings'!$B$2),'CBSA Walk Groupings'!$A$3,
IF(AND(J1788&lt;='CBSA Walk Groupings'!$B$4,J1788&gt;'CBSA Walk Groupings'!$B$3),'CBSA Walk Groupings'!$A$4,
IF(AND(J1788&lt;='CBSA Walk Groupings'!$B$5,J1788&gt;'CBSA Walk Groupings'!$B$4),'CBSA Walk Groupings'!$A$5,
IF(J1788&gt;'CBSA Walk Groupings'!$B$5,'CBSA Walk Groupings'!$A$6,"")))))</f>
        <v>4</v>
      </c>
      <c r="M1788" s="72">
        <v>0</v>
      </c>
      <c r="N1788" s="72">
        <v>0</v>
      </c>
    </row>
    <row r="1789" spans="1:14" x14ac:dyDescent="0.25">
      <c r="A1789" t="str">
        <f t="shared" si="27"/>
        <v>State Line Area Transportation Study_2015</v>
      </c>
      <c r="B1789" t="s">
        <v>500</v>
      </c>
      <c r="C1789" s="49" t="s">
        <v>115</v>
      </c>
      <c r="D1789">
        <v>2015</v>
      </c>
      <c r="E1789" s="45">
        <v>66732.47722955585</v>
      </c>
      <c r="F1789" s="50">
        <v>29144.873777115339</v>
      </c>
      <c r="G1789" s="46">
        <v>169.53986370620567</v>
      </c>
      <c r="H1789" s="46">
        <v>718.7863051858734</v>
      </c>
      <c r="I1789" s="47">
        <v>0.5817141806917997</v>
      </c>
      <c r="J1789" s="47">
        <v>2.4662529358774132</v>
      </c>
      <c r="K1789" s="48">
        <f>IF(I1789&lt;='CBSA Bike Groupings'!$B$2,'CBSA Bike Groupings'!$A$2,
IF(AND(I1789&lt;='CBSA Bike Groupings'!$B$3,I1789&gt;'CBSA Bike Groupings'!$B$2),'CBSA Bike Groupings'!$A$3,
IF(AND(I1789&lt;='CBSA Bike Groupings'!$B$4,I1789&gt;'CBSA Bike Groupings'!$B$3),'CBSA Bike Groupings'!$A$4,
IF(AND(I1789&lt;='CBSA Bike Groupings'!$B$5,I1789&gt;'CBSA Bike Groupings'!$B$4),'CBSA Bike Groupings'!$A$5,
IF(I1789&gt;'CBSA Bike Groupings'!$B$5,'CBSA Bike Groupings'!$A$6,"")))))</f>
        <v>3</v>
      </c>
      <c r="L1789" s="48">
        <f>IF(J1789&lt;='CBSA Walk Groupings'!$B$2,'CBSA Walk Groupings'!$A$2,
IF(AND(J1789&lt;='CBSA Walk Groupings'!$B$3,J1789&gt;'CBSA Walk Groupings'!$B$2),'CBSA Walk Groupings'!$A$3,
IF(AND(J1789&lt;='CBSA Walk Groupings'!$B$4,J1789&gt;'CBSA Walk Groupings'!$B$3),'CBSA Walk Groupings'!$A$4,
IF(AND(J1789&lt;='CBSA Walk Groupings'!$B$5,J1789&gt;'CBSA Walk Groupings'!$B$4),'CBSA Walk Groupings'!$A$5,
IF(J1789&gt;'CBSA Walk Groupings'!$B$5,'CBSA Walk Groupings'!$A$6,"")))))</f>
        <v>4</v>
      </c>
      <c r="M1789" s="72">
        <v>1</v>
      </c>
      <c r="N1789" s="72">
        <v>0</v>
      </c>
    </row>
    <row r="1790" spans="1:14" x14ac:dyDescent="0.25">
      <c r="A1790" t="str">
        <f t="shared" si="27"/>
        <v>State Line Area Transportation Study_2016</v>
      </c>
      <c r="B1790" t="s">
        <v>500</v>
      </c>
      <c r="C1790" s="49" t="s">
        <v>115</v>
      </c>
      <c r="D1790">
        <v>2016</v>
      </c>
      <c r="E1790" s="45">
        <v>66506.808060252166</v>
      </c>
      <c r="F1790" s="50">
        <v>28845.107384273713</v>
      </c>
      <c r="G1790" s="46">
        <v>168.97498352861103</v>
      </c>
      <c r="H1790" s="46">
        <v>681.86882992034327</v>
      </c>
      <c r="I1790" s="47">
        <v>0.58580119421131294</v>
      </c>
      <c r="J1790" s="47">
        <v>2.3638976996566723</v>
      </c>
      <c r="K1790" s="48">
        <f>IF(I1790&lt;='CBSA Bike Groupings'!$B$2,'CBSA Bike Groupings'!$A$2,
IF(AND(I1790&lt;='CBSA Bike Groupings'!$B$3,I1790&gt;'CBSA Bike Groupings'!$B$2),'CBSA Bike Groupings'!$A$3,
IF(AND(I1790&lt;='CBSA Bike Groupings'!$B$4,I1790&gt;'CBSA Bike Groupings'!$B$3),'CBSA Bike Groupings'!$A$4,
IF(AND(I1790&lt;='CBSA Bike Groupings'!$B$5,I1790&gt;'CBSA Bike Groupings'!$B$4),'CBSA Bike Groupings'!$A$5,
IF(I1790&gt;'CBSA Bike Groupings'!$B$5,'CBSA Bike Groupings'!$A$6,"")))))</f>
        <v>3</v>
      </c>
      <c r="L1790" s="48">
        <f>IF(J1790&lt;='CBSA Walk Groupings'!$B$2,'CBSA Walk Groupings'!$A$2,
IF(AND(J1790&lt;='CBSA Walk Groupings'!$B$3,J1790&gt;'CBSA Walk Groupings'!$B$2),'CBSA Walk Groupings'!$A$3,
IF(AND(J1790&lt;='CBSA Walk Groupings'!$B$4,J1790&gt;'CBSA Walk Groupings'!$B$3),'CBSA Walk Groupings'!$A$4,
IF(AND(J1790&lt;='CBSA Walk Groupings'!$B$5,J1790&gt;'CBSA Walk Groupings'!$B$4),'CBSA Walk Groupings'!$A$5,
IF(J1790&gt;'CBSA Walk Groupings'!$B$5,'CBSA Walk Groupings'!$A$6,"")))))</f>
        <v>4</v>
      </c>
      <c r="M1790" s="72">
        <v>0</v>
      </c>
      <c r="N1790" s="72">
        <v>0</v>
      </c>
    </row>
    <row r="1791" spans="1:14" x14ac:dyDescent="0.25">
      <c r="A1791" t="str">
        <f t="shared" si="27"/>
        <v>State Line Area Transportation Study_2017</v>
      </c>
      <c r="B1791" t="s">
        <v>500</v>
      </c>
      <c r="C1791" s="49" t="s">
        <v>115</v>
      </c>
      <c r="D1791">
        <v>2017</v>
      </c>
      <c r="E1791" s="45">
        <v>66521</v>
      </c>
      <c r="F1791" s="50">
        <v>28970</v>
      </c>
      <c r="G1791" s="46">
        <v>147</v>
      </c>
      <c r="H1791" s="46">
        <v>745</v>
      </c>
      <c r="I1791" s="47">
        <f>(G1791/$F1791)*100</f>
        <v>0.50742147048671038</v>
      </c>
      <c r="J1791" s="47">
        <f>(H1791/$F1791)*100</f>
        <v>2.5716258198136002</v>
      </c>
      <c r="K1791" s="48">
        <f>IF(I1791&lt;='CBSA Bike Groupings'!$B$2,'CBSA Bike Groupings'!$A$2,
IF(AND(I1791&lt;='CBSA Bike Groupings'!$B$3,I1791&gt;'CBSA Bike Groupings'!$B$2),'CBSA Bike Groupings'!$A$3,
IF(AND(I1791&lt;='CBSA Bike Groupings'!$B$4,I1791&gt;'CBSA Bike Groupings'!$B$3),'CBSA Bike Groupings'!$A$4,
IF(AND(I1791&lt;='CBSA Bike Groupings'!$B$5,I1791&gt;'CBSA Bike Groupings'!$B$4),'CBSA Bike Groupings'!$A$5,
IF(I1791&gt;'CBSA Bike Groupings'!$B$5,'CBSA Bike Groupings'!$A$6,"")))))</f>
        <v>3</v>
      </c>
      <c r="L1791" s="48">
        <f>IF(J1791&lt;='CBSA Walk Groupings'!$B$2,'CBSA Walk Groupings'!$A$2,
IF(AND(J1791&lt;='CBSA Walk Groupings'!$B$3,J1791&gt;'CBSA Walk Groupings'!$B$2),'CBSA Walk Groupings'!$A$3,
IF(AND(J1791&lt;='CBSA Walk Groupings'!$B$4,J1791&gt;'CBSA Walk Groupings'!$B$3),'CBSA Walk Groupings'!$A$4,
IF(AND(J1791&lt;='CBSA Walk Groupings'!$B$5,J1791&gt;'CBSA Walk Groupings'!$B$4),'CBSA Walk Groupings'!$A$5,
IF(J1791&gt;'CBSA Walk Groupings'!$B$5,'CBSA Walk Groupings'!$A$6,"")))))</f>
        <v>4</v>
      </c>
      <c r="M1791" s="72">
        <v>0</v>
      </c>
      <c r="N1791" s="72">
        <v>0</v>
      </c>
    </row>
    <row r="1792" spans="1:14" x14ac:dyDescent="0.25">
      <c r="A1792" t="str">
        <f t="shared" si="27"/>
        <v>State Planning Council_2013</v>
      </c>
      <c r="B1792" t="s">
        <v>501</v>
      </c>
      <c r="C1792" s="49" t="s">
        <v>502</v>
      </c>
      <c r="D1792">
        <v>2013</v>
      </c>
      <c r="E1792" s="45">
        <v>1049299.0479292073</v>
      </c>
      <c r="F1792" s="50">
        <v>497834.94305087149</v>
      </c>
      <c r="G1792" s="46">
        <v>2240.7306935543652</v>
      </c>
      <c r="H1792" s="46">
        <v>18335.714703813061</v>
      </c>
      <c r="I1792" s="47">
        <v>0.45009510176656986</v>
      </c>
      <c r="J1792" s="47">
        <v>3.6830911449177681</v>
      </c>
      <c r="K1792" s="48">
        <f>IF(I1792&lt;='CBSA Bike Groupings'!$B$2,'CBSA Bike Groupings'!$A$2,
IF(AND(I1792&lt;='CBSA Bike Groupings'!$B$3,I1792&gt;'CBSA Bike Groupings'!$B$2),'CBSA Bike Groupings'!$A$3,
IF(AND(I1792&lt;='CBSA Bike Groupings'!$B$4,I1792&gt;'CBSA Bike Groupings'!$B$3),'CBSA Bike Groupings'!$A$4,
IF(AND(I1792&lt;='CBSA Bike Groupings'!$B$5,I1792&gt;'CBSA Bike Groupings'!$B$4),'CBSA Bike Groupings'!$A$5,
IF(I1792&gt;'CBSA Bike Groupings'!$B$5,'CBSA Bike Groupings'!$A$6,"")))))</f>
        <v>3</v>
      </c>
      <c r="L1792" s="48">
        <f>IF(J1792&lt;='CBSA Walk Groupings'!$B$2,'CBSA Walk Groupings'!$A$2,
IF(AND(J1792&lt;='CBSA Walk Groupings'!$B$3,J1792&gt;'CBSA Walk Groupings'!$B$2),'CBSA Walk Groupings'!$A$3,
IF(AND(J1792&lt;='CBSA Walk Groupings'!$B$4,J1792&gt;'CBSA Walk Groupings'!$B$3),'CBSA Walk Groupings'!$A$4,
IF(AND(J1792&lt;='CBSA Walk Groupings'!$B$5,J1792&gt;'CBSA Walk Groupings'!$B$4),'CBSA Walk Groupings'!$A$5,
IF(J1792&gt;'CBSA Walk Groupings'!$B$5,'CBSA Walk Groupings'!$A$6,"")))))</f>
        <v>5</v>
      </c>
      <c r="M1792" s="72">
        <v>3</v>
      </c>
      <c r="N1792" s="72">
        <v>14</v>
      </c>
    </row>
    <row r="1793" spans="1:14" x14ac:dyDescent="0.25">
      <c r="A1793" t="str">
        <f t="shared" si="27"/>
        <v>State Planning Council_2014</v>
      </c>
      <c r="B1793" t="s">
        <v>501</v>
      </c>
      <c r="C1793" s="49" t="s">
        <v>502</v>
      </c>
      <c r="D1793">
        <v>2014</v>
      </c>
      <c r="E1793" s="45">
        <v>1050713.8146314591</v>
      </c>
      <c r="F1793" s="50">
        <v>499323.906198796</v>
      </c>
      <c r="G1793" s="46">
        <v>2427.3024630710206</v>
      </c>
      <c r="H1793" s="46">
        <v>18484.591208235102</v>
      </c>
      <c r="I1793" s="47">
        <v>0.48611781509708807</v>
      </c>
      <c r="J1793" s="47">
        <v>3.7019239373000952</v>
      </c>
      <c r="K1793" s="48">
        <f>IF(I1793&lt;='CBSA Bike Groupings'!$B$2,'CBSA Bike Groupings'!$A$2,
IF(AND(I1793&lt;='CBSA Bike Groupings'!$B$3,I1793&gt;'CBSA Bike Groupings'!$B$2),'CBSA Bike Groupings'!$A$3,
IF(AND(I1793&lt;='CBSA Bike Groupings'!$B$4,I1793&gt;'CBSA Bike Groupings'!$B$3),'CBSA Bike Groupings'!$A$4,
IF(AND(I1793&lt;='CBSA Bike Groupings'!$B$5,I1793&gt;'CBSA Bike Groupings'!$B$4),'CBSA Bike Groupings'!$A$5,
IF(I1793&gt;'CBSA Bike Groupings'!$B$5,'CBSA Bike Groupings'!$A$6,"")))))</f>
        <v>3</v>
      </c>
      <c r="L1793" s="48">
        <f>IF(J1793&lt;='CBSA Walk Groupings'!$B$2,'CBSA Walk Groupings'!$A$2,
IF(AND(J1793&lt;='CBSA Walk Groupings'!$B$3,J1793&gt;'CBSA Walk Groupings'!$B$2),'CBSA Walk Groupings'!$A$3,
IF(AND(J1793&lt;='CBSA Walk Groupings'!$B$4,J1793&gt;'CBSA Walk Groupings'!$B$3),'CBSA Walk Groupings'!$A$4,
IF(AND(J1793&lt;='CBSA Walk Groupings'!$B$5,J1793&gt;'CBSA Walk Groupings'!$B$4),'CBSA Walk Groupings'!$A$5,
IF(J1793&gt;'CBSA Walk Groupings'!$B$5,'CBSA Walk Groupings'!$A$6,"")))))</f>
        <v>5</v>
      </c>
      <c r="M1793" s="72">
        <v>0</v>
      </c>
      <c r="N1793" s="72">
        <v>14</v>
      </c>
    </row>
    <row r="1794" spans="1:14" x14ac:dyDescent="0.25">
      <c r="A1794" t="str">
        <f t="shared" si="27"/>
        <v>State Planning Council_2015</v>
      </c>
      <c r="B1794" t="s">
        <v>501</v>
      </c>
      <c r="C1794" s="49" t="s">
        <v>502</v>
      </c>
      <c r="D1794">
        <v>2015</v>
      </c>
      <c r="E1794" s="45">
        <v>1051334.363102199</v>
      </c>
      <c r="F1794" s="50">
        <v>505329.06288547348</v>
      </c>
      <c r="G1794" s="46">
        <v>1976.2302801761205</v>
      </c>
      <c r="H1794" s="46">
        <v>18590.286208682919</v>
      </c>
      <c r="I1794" s="47">
        <v>0.39107789860564746</v>
      </c>
      <c r="J1794" s="47">
        <v>3.6788476210987646</v>
      </c>
      <c r="K1794" s="48">
        <f>IF(I1794&lt;='CBSA Bike Groupings'!$B$2,'CBSA Bike Groupings'!$A$2,
IF(AND(I1794&lt;='CBSA Bike Groupings'!$B$3,I1794&gt;'CBSA Bike Groupings'!$B$2),'CBSA Bike Groupings'!$A$3,
IF(AND(I1794&lt;='CBSA Bike Groupings'!$B$4,I1794&gt;'CBSA Bike Groupings'!$B$3),'CBSA Bike Groupings'!$A$4,
IF(AND(I1794&lt;='CBSA Bike Groupings'!$B$5,I1794&gt;'CBSA Bike Groupings'!$B$4),'CBSA Bike Groupings'!$A$5,
IF(I1794&gt;'CBSA Bike Groupings'!$B$5,'CBSA Bike Groupings'!$A$6,"")))))</f>
        <v>3</v>
      </c>
      <c r="L1794" s="48">
        <f>IF(J1794&lt;='CBSA Walk Groupings'!$B$2,'CBSA Walk Groupings'!$A$2,
IF(AND(J1794&lt;='CBSA Walk Groupings'!$B$3,J1794&gt;'CBSA Walk Groupings'!$B$2),'CBSA Walk Groupings'!$A$3,
IF(AND(J1794&lt;='CBSA Walk Groupings'!$B$4,J1794&gt;'CBSA Walk Groupings'!$B$3),'CBSA Walk Groupings'!$A$4,
IF(AND(J1794&lt;='CBSA Walk Groupings'!$B$5,J1794&gt;'CBSA Walk Groupings'!$B$4),'CBSA Walk Groupings'!$A$5,
IF(J1794&gt;'CBSA Walk Groupings'!$B$5,'CBSA Walk Groupings'!$A$6,"")))))</f>
        <v>5</v>
      </c>
      <c r="M1794" s="72">
        <v>0</v>
      </c>
      <c r="N1794" s="72">
        <v>8</v>
      </c>
    </row>
    <row r="1795" spans="1:14" x14ac:dyDescent="0.25">
      <c r="A1795" t="str">
        <f t="shared" ref="A1795:A1858" si="28">B1795&amp;"_"&amp;D1795</f>
        <v>State Planning Council_2016</v>
      </c>
      <c r="B1795" t="s">
        <v>501</v>
      </c>
      <c r="C1795" s="49" t="s">
        <v>502</v>
      </c>
      <c r="D1795">
        <v>2016</v>
      </c>
      <c r="E1795" s="45">
        <v>1051793.3880445794</v>
      </c>
      <c r="F1795" s="50">
        <v>507507.21438554552</v>
      </c>
      <c r="G1795" s="46">
        <v>2080.2718885066051</v>
      </c>
      <c r="H1795" s="46">
        <v>19170.547811754321</v>
      </c>
      <c r="I1795" s="47">
        <v>0.40989996389021854</v>
      </c>
      <c r="J1795" s="47">
        <v>3.7773941469905385</v>
      </c>
      <c r="K1795" s="48">
        <f>IF(I1795&lt;='CBSA Bike Groupings'!$B$2,'CBSA Bike Groupings'!$A$2,
IF(AND(I1795&lt;='CBSA Bike Groupings'!$B$3,I1795&gt;'CBSA Bike Groupings'!$B$2),'CBSA Bike Groupings'!$A$3,
IF(AND(I1795&lt;='CBSA Bike Groupings'!$B$4,I1795&gt;'CBSA Bike Groupings'!$B$3),'CBSA Bike Groupings'!$A$4,
IF(AND(I1795&lt;='CBSA Bike Groupings'!$B$5,I1795&gt;'CBSA Bike Groupings'!$B$4),'CBSA Bike Groupings'!$A$5,
IF(I1795&gt;'CBSA Bike Groupings'!$B$5,'CBSA Bike Groupings'!$A$6,"")))))</f>
        <v>3</v>
      </c>
      <c r="L1795" s="48">
        <f>IF(J1795&lt;='CBSA Walk Groupings'!$B$2,'CBSA Walk Groupings'!$A$2,
IF(AND(J1795&lt;='CBSA Walk Groupings'!$B$3,J1795&gt;'CBSA Walk Groupings'!$B$2),'CBSA Walk Groupings'!$A$3,
IF(AND(J1795&lt;='CBSA Walk Groupings'!$B$4,J1795&gt;'CBSA Walk Groupings'!$B$3),'CBSA Walk Groupings'!$A$4,
IF(AND(J1795&lt;='CBSA Walk Groupings'!$B$5,J1795&gt;'CBSA Walk Groupings'!$B$4),'CBSA Walk Groupings'!$A$5,
IF(J1795&gt;'CBSA Walk Groupings'!$B$5,'CBSA Walk Groupings'!$A$6,"")))))</f>
        <v>5</v>
      </c>
      <c r="M1795" s="72">
        <v>2</v>
      </c>
      <c r="N1795" s="72">
        <v>14</v>
      </c>
    </row>
    <row r="1796" spans="1:14" x14ac:dyDescent="0.25">
      <c r="A1796" t="str">
        <f t="shared" si="28"/>
        <v>State Planning Council_2017</v>
      </c>
      <c r="B1796" t="s">
        <v>501</v>
      </c>
      <c r="C1796" s="49" t="s">
        <v>502</v>
      </c>
      <c r="D1796">
        <v>2017</v>
      </c>
      <c r="E1796" s="45">
        <v>1053448</v>
      </c>
      <c r="F1796" s="50">
        <v>511886</v>
      </c>
      <c r="G1796" s="46">
        <v>1933</v>
      </c>
      <c r="H1796" s="46">
        <v>19042</v>
      </c>
      <c r="I1796" s="47">
        <f>(G1796/$F1796)*100</f>
        <v>0.37762314265285629</v>
      </c>
      <c r="J1796" s="47">
        <f>(H1796/$F1796)*100</f>
        <v>3.7199688993252407</v>
      </c>
      <c r="K1796" s="48">
        <f>IF(I1796&lt;='CBSA Bike Groupings'!$B$2,'CBSA Bike Groupings'!$A$2,
IF(AND(I1796&lt;='CBSA Bike Groupings'!$B$3,I1796&gt;'CBSA Bike Groupings'!$B$2),'CBSA Bike Groupings'!$A$3,
IF(AND(I1796&lt;='CBSA Bike Groupings'!$B$4,I1796&gt;'CBSA Bike Groupings'!$B$3),'CBSA Bike Groupings'!$A$4,
IF(AND(I1796&lt;='CBSA Bike Groupings'!$B$5,I1796&gt;'CBSA Bike Groupings'!$B$4),'CBSA Bike Groupings'!$A$5,
IF(I1796&gt;'CBSA Bike Groupings'!$B$5,'CBSA Bike Groupings'!$A$6,"")))))</f>
        <v>3</v>
      </c>
      <c r="L1796" s="48">
        <f>IF(J1796&lt;='CBSA Walk Groupings'!$B$2,'CBSA Walk Groupings'!$A$2,
IF(AND(J1796&lt;='CBSA Walk Groupings'!$B$3,J1796&gt;'CBSA Walk Groupings'!$B$2),'CBSA Walk Groupings'!$A$3,
IF(AND(J1796&lt;='CBSA Walk Groupings'!$B$4,J1796&gt;'CBSA Walk Groupings'!$B$3),'CBSA Walk Groupings'!$A$4,
IF(AND(J1796&lt;='CBSA Walk Groupings'!$B$5,J1796&gt;'CBSA Walk Groupings'!$B$4),'CBSA Walk Groupings'!$A$5,
IF(J1796&gt;'CBSA Walk Groupings'!$B$5,'CBSA Walk Groupings'!$A$6,"")))))</f>
        <v>5</v>
      </c>
      <c r="M1796" s="72">
        <v>2</v>
      </c>
      <c r="N1796" s="72">
        <v>21</v>
      </c>
    </row>
    <row r="1797" spans="1:14" x14ac:dyDescent="0.25">
      <c r="A1797" t="str">
        <f t="shared" si="28"/>
        <v>Staunton-Augusta-Waynesboro MPO_2013</v>
      </c>
      <c r="B1797" t="s">
        <v>503</v>
      </c>
      <c r="C1797" s="49" t="s">
        <v>149</v>
      </c>
      <c r="D1797">
        <v>2013</v>
      </c>
      <c r="E1797" s="45">
        <v>63211.183069211809</v>
      </c>
      <c r="F1797" s="50">
        <v>28525.277511420289</v>
      </c>
      <c r="G1797" s="46">
        <v>54.385436383316431</v>
      </c>
      <c r="H1797" s="46">
        <v>1059.5116742083765</v>
      </c>
      <c r="I1797" s="47">
        <v>0.19065699312317944</v>
      </c>
      <c r="J1797" s="47">
        <v>3.7142905052692083</v>
      </c>
      <c r="K1797" s="48">
        <f>IF(I1797&lt;='CBSA Bike Groupings'!$B$2,'CBSA Bike Groupings'!$A$2,
IF(AND(I1797&lt;='CBSA Bike Groupings'!$B$3,I1797&gt;'CBSA Bike Groupings'!$B$2),'CBSA Bike Groupings'!$A$3,
IF(AND(I1797&lt;='CBSA Bike Groupings'!$B$4,I1797&gt;'CBSA Bike Groupings'!$B$3),'CBSA Bike Groupings'!$A$4,
IF(AND(I1797&lt;='CBSA Bike Groupings'!$B$5,I1797&gt;'CBSA Bike Groupings'!$B$4),'CBSA Bike Groupings'!$A$5,
IF(I1797&gt;'CBSA Bike Groupings'!$B$5,'CBSA Bike Groupings'!$A$6,"")))))</f>
        <v>1</v>
      </c>
      <c r="L1797" s="48">
        <f>IF(J1797&lt;='CBSA Walk Groupings'!$B$2,'CBSA Walk Groupings'!$A$2,
IF(AND(J1797&lt;='CBSA Walk Groupings'!$B$3,J1797&gt;'CBSA Walk Groupings'!$B$2),'CBSA Walk Groupings'!$A$3,
IF(AND(J1797&lt;='CBSA Walk Groupings'!$B$4,J1797&gt;'CBSA Walk Groupings'!$B$3),'CBSA Walk Groupings'!$A$4,
IF(AND(J1797&lt;='CBSA Walk Groupings'!$B$5,J1797&gt;'CBSA Walk Groupings'!$B$4),'CBSA Walk Groupings'!$A$5,
IF(J1797&gt;'CBSA Walk Groupings'!$B$5,'CBSA Walk Groupings'!$A$6,"")))))</f>
        <v>5</v>
      </c>
      <c r="M1797" s="72">
        <v>0</v>
      </c>
      <c r="N1797" s="72">
        <v>1</v>
      </c>
    </row>
    <row r="1798" spans="1:14" x14ac:dyDescent="0.25">
      <c r="A1798" t="str">
        <f t="shared" si="28"/>
        <v>Staunton-Augusta-Waynesboro MPO_2014</v>
      </c>
      <c r="B1798" t="s">
        <v>503</v>
      </c>
      <c r="C1798" s="49" t="s">
        <v>149</v>
      </c>
      <c r="D1798">
        <v>2014</v>
      </c>
      <c r="E1798" s="45">
        <v>63697.886085364706</v>
      </c>
      <c r="F1798" s="50">
        <v>29276.104814646173</v>
      </c>
      <c r="G1798" s="46">
        <v>51.079191224604436</v>
      </c>
      <c r="H1798" s="46">
        <v>986.06603004346016</v>
      </c>
      <c r="I1798" s="47">
        <v>0.17447400037675323</v>
      </c>
      <c r="J1798" s="47">
        <v>3.3681599252580678</v>
      </c>
      <c r="K1798" s="48">
        <f>IF(I1798&lt;='CBSA Bike Groupings'!$B$2,'CBSA Bike Groupings'!$A$2,
IF(AND(I1798&lt;='CBSA Bike Groupings'!$B$3,I1798&gt;'CBSA Bike Groupings'!$B$2),'CBSA Bike Groupings'!$A$3,
IF(AND(I1798&lt;='CBSA Bike Groupings'!$B$4,I1798&gt;'CBSA Bike Groupings'!$B$3),'CBSA Bike Groupings'!$A$4,
IF(AND(I1798&lt;='CBSA Bike Groupings'!$B$5,I1798&gt;'CBSA Bike Groupings'!$B$4),'CBSA Bike Groupings'!$A$5,
IF(I1798&gt;'CBSA Bike Groupings'!$B$5,'CBSA Bike Groupings'!$A$6,"")))))</f>
        <v>1</v>
      </c>
      <c r="L1798" s="48">
        <f>IF(J1798&lt;='CBSA Walk Groupings'!$B$2,'CBSA Walk Groupings'!$A$2,
IF(AND(J1798&lt;='CBSA Walk Groupings'!$B$3,J1798&gt;'CBSA Walk Groupings'!$B$2),'CBSA Walk Groupings'!$A$3,
IF(AND(J1798&lt;='CBSA Walk Groupings'!$B$4,J1798&gt;'CBSA Walk Groupings'!$B$3),'CBSA Walk Groupings'!$A$4,
IF(AND(J1798&lt;='CBSA Walk Groupings'!$B$5,J1798&gt;'CBSA Walk Groupings'!$B$4),'CBSA Walk Groupings'!$A$5,
IF(J1798&gt;'CBSA Walk Groupings'!$B$5,'CBSA Walk Groupings'!$A$6,"")))))</f>
        <v>5</v>
      </c>
      <c r="M1798" s="72">
        <v>0</v>
      </c>
      <c r="N1798" s="72">
        <v>0</v>
      </c>
    </row>
    <row r="1799" spans="1:14" x14ac:dyDescent="0.25">
      <c r="A1799" t="str">
        <f t="shared" si="28"/>
        <v>Staunton-Augusta-Waynesboro MPO_2015</v>
      </c>
      <c r="B1799" t="s">
        <v>503</v>
      </c>
      <c r="C1799" s="49" t="s">
        <v>149</v>
      </c>
      <c r="D1799">
        <v>2015</v>
      </c>
      <c r="E1799" s="45">
        <v>64297.924898787925</v>
      </c>
      <c r="F1799" s="50">
        <v>29592.818822519534</v>
      </c>
      <c r="G1799" s="46">
        <v>63.7966048147103</v>
      </c>
      <c r="H1799" s="46">
        <v>780.4053132009667</v>
      </c>
      <c r="I1799" s="47">
        <v>0.21558137194474486</v>
      </c>
      <c r="J1799" s="47">
        <v>2.6371442270551602</v>
      </c>
      <c r="K1799" s="48">
        <f>IF(I1799&lt;='CBSA Bike Groupings'!$B$2,'CBSA Bike Groupings'!$A$2,
IF(AND(I1799&lt;='CBSA Bike Groupings'!$B$3,I1799&gt;'CBSA Bike Groupings'!$B$2),'CBSA Bike Groupings'!$A$3,
IF(AND(I1799&lt;='CBSA Bike Groupings'!$B$4,I1799&gt;'CBSA Bike Groupings'!$B$3),'CBSA Bike Groupings'!$A$4,
IF(AND(I1799&lt;='CBSA Bike Groupings'!$B$5,I1799&gt;'CBSA Bike Groupings'!$B$4),'CBSA Bike Groupings'!$A$5,
IF(I1799&gt;'CBSA Bike Groupings'!$B$5,'CBSA Bike Groupings'!$A$6,"")))))</f>
        <v>1</v>
      </c>
      <c r="L1799" s="48">
        <f>IF(J1799&lt;='CBSA Walk Groupings'!$B$2,'CBSA Walk Groupings'!$A$2,
IF(AND(J1799&lt;='CBSA Walk Groupings'!$B$3,J1799&gt;'CBSA Walk Groupings'!$B$2),'CBSA Walk Groupings'!$A$3,
IF(AND(J1799&lt;='CBSA Walk Groupings'!$B$4,J1799&gt;'CBSA Walk Groupings'!$B$3),'CBSA Walk Groupings'!$A$4,
IF(AND(J1799&lt;='CBSA Walk Groupings'!$B$5,J1799&gt;'CBSA Walk Groupings'!$B$4),'CBSA Walk Groupings'!$A$5,
IF(J1799&gt;'CBSA Walk Groupings'!$B$5,'CBSA Walk Groupings'!$A$6,"")))))</f>
        <v>4</v>
      </c>
      <c r="M1799" s="72">
        <v>0</v>
      </c>
      <c r="N1799" s="72">
        <v>1</v>
      </c>
    </row>
    <row r="1800" spans="1:14" x14ac:dyDescent="0.25">
      <c r="A1800" t="str">
        <f t="shared" si="28"/>
        <v>Staunton-Augusta-Waynesboro MPO_2016</v>
      </c>
      <c r="B1800" t="s">
        <v>503</v>
      </c>
      <c r="C1800" s="49" t="s">
        <v>149</v>
      </c>
      <c r="D1800">
        <v>2016</v>
      </c>
      <c r="E1800" s="45">
        <v>64988.323817762364</v>
      </c>
      <c r="F1800" s="50">
        <v>29984.387041744438</v>
      </c>
      <c r="G1800" s="46">
        <v>69.923844149939612</v>
      </c>
      <c r="H1800" s="46">
        <v>786.66206471790804</v>
      </c>
      <c r="I1800" s="47">
        <v>0.23320084566875163</v>
      </c>
      <c r="J1800" s="47">
        <v>2.6235722732057605</v>
      </c>
      <c r="K1800" s="48">
        <f>IF(I1800&lt;='CBSA Bike Groupings'!$B$2,'CBSA Bike Groupings'!$A$2,
IF(AND(I1800&lt;='CBSA Bike Groupings'!$B$3,I1800&gt;'CBSA Bike Groupings'!$B$2),'CBSA Bike Groupings'!$A$3,
IF(AND(I1800&lt;='CBSA Bike Groupings'!$B$4,I1800&gt;'CBSA Bike Groupings'!$B$3),'CBSA Bike Groupings'!$A$4,
IF(AND(I1800&lt;='CBSA Bike Groupings'!$B$5,I1800&gt;'CBSA Bike Groupings'!$B$4),'CBSA Bike Groupings'!$A$5,
IF(I1800&gt;'CBSA Bike Groupings'!$B$5,'CBSA Bike Groupings'!$A$6,"")))))</f>
        <v>1</v>
      </c>
      <c r="L1800" s="48">
        <f>IF(J1800&lt;='CBSA Walk Groupings'!$B$2,'CBSA Walk Groupings'!$A$2,
IF(AND(J1800&lt;='CBSA Walk Groupings'!$B$3,J1800&gt;'CBSA Walk Groupings'!$B$2),'CBSA Walk Groupings'!$A$3,
IF(AND(J1800&lt;='CBSA Walk Groupings'!$B$4,J1800&gt;'CBSA Walk Groupings'!$B$3),'CBSA Walk Groupings'!$A$4,
IF(AND(J1800&lt;='CBSA Walk Groupings'!$B$5,J1800&gt;'CBSA Walk Groupings'!$B$4),'CBSA Walk Groupings'!$A$5,
IF(J1800&gt;'CBSA Walk Groupings'!$B$5,'CBSA Walk Groupings'!$A$6,"")))))</f>
        <v>4</v>
      </c>
      <c r="M1800" s="72">
        <v>0</v>
      </c>
      <c r="N1800" s="72">
        <v>0</v>
      </c>
    </row>
    <row r="1801" spans="1:14" x14ac:dyDescent="0.25">
      <c r="A1801" t="str">
        <f t="shared" si="28"/>
        <v>Staunton-Augusta-Waynesboro MPO_2017</v>
      </c>
      <c r="B1801" t="s">
        <v>503</v>
      </c>
      <c r="C1801" s="49" t="s">
        <v>149</v>
      </c>
      <c r="D1801">
        <v>2017</v>
      </c>
      <c r="E1801" s="45">
        <v>65278</v>
      </c>
      <c r="F1801" s="50">
        <v>30614</v>
      </c>
      <c r="G1801" s="46">
        <v>89</v>
      </c>
      <c r="H1801" s="46">
        <v>756</v>
      </c>
      <c r="I1801" s="47">
        <f>(G1801/$F1801)*100</f>
        <v>0.29071666557784021</v>
      </c>
      <c r="J1801" s="47">
        <f>(H1801/$F1801)*100</f>
        <v>2.4694584177173842</v>
      </c>
      <c r="K1801" s="48">
        <f>IF(I1801&lt;='CBSA Bike Groupings'!$B$2,'CBSA Bike Groupings'!$A$2,
IF(AND(I1801&lt;='CBSA Bike Groupings'!$B$3,I1801&gt;'CBSA Bike Groupings'!$B$2),'CBSA Bike Groupings'!$A$3,
IF(AND(I1801&lt;='CBSA Bike Groupings'!$B$4,I1801&gt;'CBSA Bike Groupings'!$B$3),'CBSA Bike Groupings'!$A$4,
IF(AND(I1801&lt;='CBSA Bike Groupings'!$B$5,I1801&gt;'CBSA Bike Groupings'!$B$4),'CBSA Bike Groupings'!$A$5,
IF(I1801&gt;'CBSA Bike Groupings'!$B$5,'CBSA Bike Groupings'!$A$6,"")))))</f>
        <v>2</v>
      </c>
      <c r="L1801" s="48">
        <f>IF(J1801&lt;='CBSA Walk Groupings'!$B$2,'CBSA Walk Groupings'!$A$2,
IF(AND(J1801&lt;='CBSA Walk Groupings'!$B$3,J1801&gt;'CBSA Walk Groupings'!$B$2),'CBSA Walk Groupings'!$A$3,
IF(AND(J1801&lt;='CBSA Walk Groupings'!$B$4,J1801&gt;'CBSA Walk Groupings'!$B$3),'CBSA Walk Groupings'!$A$4,
IF(AND(J1801&lt;='CBSA Walk Groupings'!$B$5,J1801&gt;'CBSA Walk Groupings'!$B$4),'CBSA Walk Groupings'!$A$5,
IF(J1801&gt;'CBSA Walk Groupings'!$B$5,'CBSA Walk Groupings'!$A$6,"")))))</f>
        <v>4</v>
      </c>
      <c r="M1801" s="72">
        <v>0</v>
      </c>
      <c r="N1801" s="72">
        <v>1</v>
      </c>
    </row>
    <row r="1802" spans="1:14" x14ac:dyDescent="0.25">
      <c r="A1802" t="str">
        <f t="shared" si="28"/>
        <v>Strafford Regional Planning Commission_2013</v>
      </c>
      <c r="B1802" t="s">
        <v>504</v>
      </c>
      <c r="C1802" s="49" t="s">
        <v>389</v>
      </c>
      <c r="D1802">
        <v>2013</v>
      </c>
      <c r="E1802" s="45">
        <v>146180.96427660188</v>
      </c>
      <c r="F1802" s="50">
        <v>76126.169807912724</v>
      </c>
      <c r="G1802" s="46">
        <v>193.00901302819287</v>
      </c>
      <c r="H1802" s="46">
        <v>3415.4785988715435</v>
      </c>
      <c r="I1802" s="47">
        <v>0.25353832133576104</v>
      </c>
      <c r="J1802" s="47">
        <v>4.4866024489209639</v>
      </c>
      <c r="K1802" s="48">
        <f>IF(I1802&lt;='CBSA Bike Groupings'!$B$2,'CBSA Bike Groupings'!$A$2,
IF(AND(I1802&lt;='CBSA Bike Groupings'!$B$3,I1802&gt;'CBSA Bike Groupings'!$B$2),'CBSA Bike Groupings'!$A$3,
IF(AND(I1802&lt;='CBSA Bike Groupings'!$B$4,I1802&gt;'CBSA Bike Groupings'!$B$3),'CBSA Bike Groupings'!$A$4,
IF(AND(I1802&lt;='CBSA Bike Groupings'!$B$5,I1802&gt;'CBSA Bike Groupings'!$B$4),'CBSA Bike Groupings'!$A$5,
IF(I1802&gt;'CBSA Bike Groupings'!$B$5,'CBSA Bike Groupings'!$A$6,"")))))</f>
        <v>2</v>
      </c>
      <c r="L1802" s="48">
        <f>IF(J1802&lt;='CBSA Walk Groupings'!$B$2,'CBSA Walk Groupings'!$A$2,
IF(AND(J1802&lt;='CBSA Walk Groupings'!$B$3,J1802&gt;'CBSA Walk Groupings'!$B$2),'CBSA Walk Groupings'!$A$3,
IF(AND(J1802&lt;='CBSA Walk Groupings'!$B$4,J1802&gt;'CBSA Walk Groupings'!$B$3),'CBSA Walk Groupings'!$A$4,
IF(AND(J1802&lt;='CBSA Walk Groupings'!$B$5,J1802&gt;'CBSA Walk Groupings'!$B$4),'CBSA Walk Groupings'!$A$5,
IF(J1802&gt;'CBSA Walk Groupings'!$B$5,'CBSA Walk Groupings'!$A$6,"")))))</f>
        <v>5</v>
      </c>
      <c r="M1802" s="72">
        <v>0</v>
      </c>
      <c r="N1802" s="72">
        <v>1</v>
      </c>
    </row>
    <row r="1803" spans="1:14" x14ac:dyDescent="0.25">
      <c r="A1803" t="str">
        <f t="shared" si="28"/>
        <v>Strafford Regional Planning Commission_2014</v>
      </c>
      <c r="B1803" t="s">
        <v>504</v>
      </c>
      <c r="C1803" s="49" t="s">
        <v>389</v>
      </c>
      <c r="D1803">
        <v>2014</v>
      </c>
      <c r="E1803" s="45">
        <v>146890.95320053268</v>
      </c>
      <c r="F1803" s="50">
        <v>75451.921421029794</v>
      </c>
      <c r="G1803" s="46">
        <v>177.02429078124186</v>
      </c>
      <c r="H1803" s="46">
        <v>3469.2873650195797</v>
      </c>
      <c r="I1803" s="47">
        <v>0.23461866503495304</v>
      </c>
      <c r="J1803" s="47">
        <v>4.5980106267414786</v>
      </c>
      <c r="K1803" s="48">
        <f>IF(I1803&lt;='CBSA Bike Groupings'!$B$2,'CBSA Bike Groupings'!$A$2,
IF(AND(I1803&lt;='CBSA Bike Groupings'!$B$3,I1803&gt;'CBSA Bike Groupings'!$B$2),'CBSA Bike Groupings'!$A$3,
IF(AND(I1803&lt;='CBSA Bike Groupings'!$B$4,I1803&gt;'CBSA Bike Groupings'!$B$3),'CBSA Bike Groupings'!$A$4,
IF(AND(I1803&lt;='CBSA Bike Groupings'!$B$5,I1803&gt;'CBSA Bike Groupings'!$B$4),'CBSA Bike Groupings'!$A$5,
IF(I1803&gt;'CBSA Bike Groupings'!$B$5,'CBSA Bike Groupings'!$A$6,"")))))</f>
        <v>1</v>
      </c>
      <c r="L1803" s="48">
        <f>IF(J1803&lt;='CBSA Walk Groupings'!$B$2,'CBSA Walk Groupings'!$A$2,
IF(AND(J1803&lt;='CBSA Walk Groupings'!$B$3,J1803&gt;'CBSA Walk Groupings'!$B$2),'CBSA Walk Groupings'!$A$3,
IF(AND(J1803&lt;='CBSA Walk Groupings'!$B$4,J1803&gt;'CBSA Walk Groupings'!$B$3),'CBSA Walk Groupings'!$A$4,
IF(AND(J1803&lt;='CBSA Walk Groupings'!$B$5,J1803&gt;'CBSA Walk Groupings'!$B$4),'CBSA Walk Groupings'!$A$5,
IF(J1803&gt;'CBSA Walk Groupings'!$B$5,'CBSA Walk Groupings'!$A$6,"")))))</f>
        <v>5</v>
      </c>
      <c r="M1803" s="72">
        <v>2</v>
      </c>
      <c r="N1803" s="72">
        <v>0</v>
      </c>
    </row>
    <row r="1804" spans="1:14" x14ac:dyDescent="0.25">
      <c r="A1804" t="str">
        <f t="shared" si="28"/>
        <v>Strafford Regional Planning Commission_2015</v>
      </c>
      <c r="B1804" t="s">
        <v>504</v>
      </c>
      <c r="C1804" s="49" t="s">
        <v>389</v>
      </c>
      <c r="D1804">
        <v>2015</v>
      </c>
      <c r="E1804" s="45">
        <v>147708.92917838728</v>
      </c>
      <c r="F1804" s="50">
        <v>75719.161396692682</v>
      </c>
      <c r="G1804" s="46">
        <v>201.99639462519204</v>
      </c>
      <c r="H1804" s="46">
        <v>3598.7516220093798</v>
      </c>
      <c r="I1804" s="47">
        <v>0.26677051211242681</v>
      </c>
      <c r="J1804" s="47">
        <v>4.7527621220677823</v>
      </c>
      <c r="K1804" s="48">
        <f>IF(I1804&lt;='CBSA Bike Groupings'!$B$2,'CBSA Bike Groupings'!$A$2,
IF(AND(I1804&lt;='CBSA Bike Groupings'!$B$3,I1804&gt;'CBSA Bike Groupings'!$B$2),'CBSA Bike Groupings'!$A$3,
IF(AND(I1804&lt;='CBSA Bike Groupings'!$B$4,I1804&gt;'CBSA Bike Groupings'!$B$3),'CBSA Bike Groupings'!$A$4,
IF(AND(I1804&lt;='CBSA Bike Groupings'!$B$5,I1804&gt;'CBSA Bike Groupings'!$B$4),'CBSA Bike Groupings'!$A$5,
IF(I1804&gt;'CBSA Bike Groupings'!$B$5,'CBSA Bike Groupings'!$A$6,"")))))</f>
        <v>2</v>
      </c>
      <c r="L1804" s="48">
        <f>IF(J1804&lt;='CBSA Walk Groupings'!$B$2,'CBSA Walk Groupings'!$A$2,
IF(AND(J1804&lt;='CBSA Walk Groupings'!$B$3,J1804&gt;'CBSA Walk Groupings'!$B$2),'CBSA Walk Groupings'!$A$3,
IF(AND(J1804&lt;='CBSA Walk Groupings'!$B$4,J1804&gt;'CBSA Walk Groupings'!$B$3),'CBSA Walk Groupings'!$A$4,
IF(AND(J1804&lt;='CBSA Walk Groupings'!$B$5,J1804&gt;'CBSA Walk Groupings'!$B$4),'CBSA Walk Groupings'!$A$5,
IF(J1804&gt;'CBSA Walk Groupings'!$B$5,'CBSA Walk Groupings'!$A$6,"")))))</f>
        <v>5</v>
      </c>
      <c r="M1804" s="72">
        <v>1</v>
      </c>
      <c r="N1804" s="72">
        <v>2</v>
      </c>
    </row>
    <row r="1805" spans="1:14" x14ac:dyDescent="0.25">
      <c r="A1805" t="str">
        <f t="shared" si="28"/>
        <v>Strafford Regional Planning Commission_2016</v>
      </c>
      <c r="B1805" t="s">
        <v>504</v>
      </c>
      <c r="C1805" s="49" t="s">
        <v>389</v>
      </c>
      <c r="D1805">
        <v>2016</v>
      </c>
      <c r="E1805" s="45">
        <v>148390.20450089395</v>
      </c>
      <c r="F1805" s="50">
        <v>76624.104664806335</v>
      </c>
      <c r="G1805" s="46">
        <v>163.97756715564881</v>
      </c>
      <c r="H1805" s="46">
        <v>3409.1625810557575</v>
      </c>
      <c r="I1805" s="47">
        <v>0.2140025881841908</v>
      </c>
      <c r="J1805" s="47">
        <v>4.4492038059944807</v>
      </c>
      <c r="K1805" s="48">
        <f>IF(I1805&lt;='CBSA Bike Groupings'!$B$2,'CBSA Bike Groupings'!$A$2,
IF(AND(I1805&lt;='CBSA Bike Groupings'!$B$3,I1805&gt;'CBSA Bike Groupings'!$B$2),'CBSA Bike Groupings'!$A$3,
IF(AND(I1805&lt;='CBSA Bike Groupings'!$B$4,I1805&gt;'CBSA Bike Groupings'!$B$3),'CBSA Bike Groupings'!$A$4,
IF(AND(I1805&lt;='CBSA Bike Groupings'!$B$5,I1805&gt;'CBSA Bike Groupings'!$B$4),'CBSA Bike Groupings'!$A$5,
IF(I1805&gt;'CBSA Bike Groupings'!$B$5,'CBSA Bike Groupings'!$A$6,"")))))</f>
        <v>1</v>
      </c>
      <c r="L1805" s="48">
        <f>IF(J1805&lt;='CBSA Walk Groupings'!$B$2,'CBSA Walk Groupings'!$A$2,
IF(AND(J1805&lt;='CBSA Walk Groupings'!$B$3,J1805&gt;'CBSA Walk Groupings'!$B$2),'CBSA Walk Groupings'!$A$3,
IF(AND(J1805&lt;='CBSA Walk Groupings'!$B$4,J1805&gt;'CBSA Walk Groupings'!$B$3),'CBSA Walk Groupings'!$A$4,
IF(AND(J1805&lt;='CBSA Walk Groupings'!$B$5,J1805&gt;'CBSA Walk Groupings'!$B$4),'CBSA Walk Groupings'!$A$5,
IF(J1805&gt;'CBSA Walk Groupings'!$B$5,'CBSA Walk Groupings'!$A$6,"")))))</f>
        <v>5</v>
      </c>
      <c r="M1805" s="72">
        <v>0</v>
      </c>
      <c r="N1805" s="72">
        <v>3</v>
      </c>
    </row>
    <row r="1806" spans="1:14" x14ac:dyDescent="0.25">
      <c r="A1806" t="str">
        <f t="shared" si="28"/>
        <v>Strafford Regional Planning Commission_2017</v>
      </c>
      <c r="B1806" t="s">
        <v>504</v>
      </c>
      <c r="C1806" s="49" t="s">
        <v>389</v>
      </c>
      <c r="D1806">
        <v>2017</v>
      </c>
      <c r="E1806" s="45">
        <v>149242</v>
      </c>
      <c r="F1806" s="50">
        <v>78530</v>
      </c>
      <c r="G1806" s="46">
        <v>181</v>
      </c>
      <c r="H1806" s="46">
        <v>3311</v>
      </c>
      <c r="I1806" s="47">
        <f>(G1806/$F1806)*100</f>
        <v>0.2304851649051318</v>
      </c>
      <c r="J1806" s="47">
        <f>(H1806/$F1806)*100</f>
        <v>4.2162230994524386</v>
      </c>
      <c r="K1806" s="48">
        <f>IF(I1806&lt;='CBSA Bike Groupings'!$B$2,'CBSA Bike Groupings'!$A$2,
IF(AND(I1806&lt;='CBSA Bike Groupings'!$B$3,I1806&gt;'CBSA Bike Groupings'!$B$2),'CBSA Bike Groupings'!$A$3,
IF(AND(I1806&lt;='CBSA Bike Groupings'!$B$4,I1806&gt;'CBSA Bike Groupings'!$B$3),'CBSA Bike Groupings'!$A$4,
IF(AND(I1806&lt;='CBSA Bike Groupings'!$B$5,I1806&gt;'CBSA Bike Groupings'!$B$4),'CBSA Bike Groupings'!$A$5,
IF(I1806&gt;'CBSA Bike Groupings'!$B$5,'CBSA Bike Groupings'!$A$6,"")))))</f>
        <v>1</v>
      </c>
      <c r="L1806" s="48">
        <f>IF(J1806&lt;='CBSA Walk Groupings'!$B$2,'CBSA Walk Groupings'!$A$2,
IF(AND(J1806&lt;='CBSA Walk Groupings'!$B$3,J1806&gt;'CBSA Walk Groupings'!$B$2),'CBSA Walk Groupings'!$A$3,
IF(AND(J1806&lt;='CBSA Walk Groupings'!$B$4,J1806&gt;'CBSA Walk Groupings'!$B$3),'CBSA Walk Groupings'!$A$4,
IF(AND(J1806&lt;='CBSA Walk Groupings'!$B$5,J1806&gt;'CBSA Walk Groupings'!$B$4),'CBSA Walk Groupings'!$A$5,
IF(J1806&gt;'CBSA Walk Groupings'!$B$5,'CBSA Walk Groupings'!$A$6,"")))))</f>
        <v>5</v>
      </c>
      <c r="M1806" s="72">
        <v>0</v>
      </c>
      <c r="N1806" s="72">
        <v>2</v>
      </c>
    </row>
    <row r="1807" spans="1:14" x14ac:dyDescent="0.25">
      <c r="A1807" t="str">
        <f t="shared" si="28"/>
        <v>Sumter Urban Area Transportation Study_2013</v>
      </c>
      <c r="B1807" t="s">
        <v>505</v>
      </c>
      <c r="C1807" s="49" t="s">
        <v>111</v>
      </c>
      <c r="D1807">
        <v>2013</v>
      </c>
      <c r="E1807" s="45">
        <v>72612.925145126705</v>
      </c>
      <c r="F1807" s="50">
        <v>29431.113660963118</v>
      </c>
      <c r="G1807" s="46">
        <v>77.548794227630992</v>
      </c>
      <c r="H1807" s="46">
        <v>612.95369335095904</v>
      </c>
      <c r="I1807" s="47">
        <v>0.26349255798121657</v>
      </c>
      <c r="J1807" s="47">
        <v>2.0826724411858377</v>
      </c>
      <c r="K1807" s="48">
        <f>IF(I1807&lt;='CBSA Bike Groupings'!$B$2,'CBSA Bike Groupings'!$A$2,
IF(AND(I1807&lt;='CBSA Bike Groupings'!$B$3,I1807&gt;'CBSA Bike Groupings'!$B$2),'CBSA Bike Groupings'!$A$3,
IF(AND(I1807&lt;='CBSA Bike Groupings'!$B$4,I1807&gt;'CBSA Bike Groupings'!$B$3),'CBSA Bike Groupings'!$A$4,
IF(AND(I1807&lt;='CBSA Bike Groupings'!$B$5,I1807&gt;'CBSA Bike Groupings'!$B$4),'CBSA Bike Groupings'!$A$5,
IF(I1807&gt;'CBSA Bike Groupings'!$B$5,'CBSA Bike Groupings'!$A$6,"")))))</f>
        <v>2</v>
      </c>
      <c r="L1807" s="48">
        <f>IF(J1807&lt;='CBSA Walk Groupings'!$B$2,'CBSA Walk Groupings'!$A$2,
IF(AND(J1807&lt;='CBSA Walk Groupings'!$B$3,J1807&gt;'CBSA Walk Groupings'!$B$2),'CBSA Walk Groupings'!$A$3,
IF(AND(J1807&lt;='CBSA Walk Groupings'!$B$4,J1807&gt;'CBSA Walk Groupings'!$B$3),'CBSA Walk Groupings'!$A$4,
IF(AND(J1807&lt;='CBSA Walk Groupings'!$B$5,J1807&gt;'CBSA Walk Groupings'!$B$4),'CBSA Walk Groupings'!$A$5,
IF(J1807&gt;'CBSA Walk Groupings'!$B$5,'CBSA Walk Groupings'!$A$6,"")))))</f>
        <v>3</v>
      </c>
      <c r="M1807" s="72">
        <v>0</v>
      </c>
      <c r="N1807" s="72">
        <v>2</v>
      </c>
    </row>
    <row r="1808" spans="1:14" x14ac:dyDescent="0.25">
      <c r="A1808" t="str">
        <f t="shared" si="28"/>
        <v>Sumter Urban Area Transportation Study_2014</v>
      </c>
      <c r="B1808" t="s">
        <v>505</v>
      </c>
      <c r="C1808" s="49" t="s">
        <v>111</v>
      </c>
      <c r="D1808">
        <v>2014</v>
      </c>
      <c r="E1808" s="45">
        <v>72239.959395238373</v>
      </c>
      <c r="F1808" s="50">
        <v>29340.158090252804</v>
      </c>
      <c r="G1808" s="46">
        <v>67.774460629808999</v>
      </c>
      <c r="H1808" s="46">
        <v>701.51532740281311</v>
      </c>
      <c r="I1808" s="47">
        <v>0.23099555367537228</v>
      </c>
      <c r="J1808" s="47">
        <v>2.3909732362207894</v>
      </c>
      <c r="K1808" s="48">
        <f>IF(I1808&lt;='CBSA Bike Groupings'!$B$2,'CBSA Bike Groupings'!$A$2,
IF(AND(I1808&lt;='CBSA Bike Groupings'!$B$3,I1808&gt;'CBSA Bike Groupings'!$B$2),'CBSA Bike Groupings'!$A$3,
IF(AND(I1808&lt;='CBSA Bike Groupings'!$B$4,I1808&gt;'CBSA Bike Groupings'!$B$3),'CBSA Bike Groupings'!$A$4,
IF(AND(I1808&lt;='CBSA Bike Groupings'!$B$5,I1808&gt;'CBSA Bike Groupings'!$B$4),'CBSA Bike Groupings'!$A$5,
IF(I1808&gt;'CBSA Bike Groupings'!$B$5,'CBSA Bike Groupings'!$A$6,"")))))</f>
        <v>1</v>
      </c>
      <c r="L1808" s="48">
        <f>IF(J1808&lt;='CBSA Walk Groupings'!$B$2,'CBSA Walk Groupings'!$A$2,
IF(AND(J1808&lt;='CBSA Walk Groupings'!$B$3,J1808&gt;'CBSA Walk Groupings'!$B$2),'CBSA Walk Groupings'!$A$3,
IF(AND(J1808&lt;='CBSA Walk Groupings'!$B$4,J1808&gt;'CBSA Walk Groupings'!$B$3),'CBSA Walk Groupings'!$A$4,
IF(AND(J1808&lt;='CBSA Walk Groupings'!$B$5,J1808&gt;'CBSA Walk Groupings'!$B$4),'CBSA Walk Groupings'!$A$5,
IF(J1808&gt;'CBSA Walk Groupings'!$B$5,'CBSA Walk Groupings'!$A$6,"")))))</f>
        <v>4</v>
      </c>
      <c r="M1808" s="72">
        <v>0</v>
      </c>
      <c r="N1808" s="72">
        <v>2</v>
      </c>
    </row>
    <row r="1809" spans="1:14" x14ac:dyDescent="0.25">
      <c r="A1809" t="str">
        <f t="shared" si="28"/>
        <v>Sumter Urban Area Transportation Study_2015</v>
      </c>
      <c r="B1809" t="s">
        <v>505</v>
      </c>
      <c r="C1809" s="49" t="s">
        <v>111</v>
      </c>
      <c r="D1809">
        <v>2015</v>
      </c>
      <c r="E1809" s="45">
        <v>71643.053585244765</v>
      </c>
      <c r="F1809" s="50">
        <v>29526.11699892351</v>
      </c>
      <c r="G1809" s="46">
        <v>49.891027733653004</v>
      </c>
      <c r="H1809" s="46">
        <v>765.57606964038825</v>
      </c>
      <c r="I1809" s="47">
        <v>0.16897253281043348</v>
      </c>
      <c r="J1809" s="47">
        <v>2.5928775858616979</v>
      </c>
      <c r="K1809" s="48">
        <f>IF(I1809&lt;='CBSA Bike Groupings'!$B$2,'CBSA Bike Groupings'!$A$2,
IF(AND(I1809&lt;='CBSA Bike Groupings'!$B$3,I1809&gt;'CBSA Bike Groupings'!$B$2),'CBSA Bike Groupings'!$A$3,
IF(AND(I1809&lt;='CBSA Bike Groupings'!$B$4,I1809&gt;'CBSA Bike Groupings'!$B$3),'CBSA Bike Groupings'!$A$4,
IF(AND(I1809&lt;='CBSA Bike Groupings'!$B$5,I1809&gt;'CBSA Bike Groupings'!$B$4),'CBSA Bike Groupings'!$A$5,
IF(I1809&gt;'CBSA Bike Groupings'!$B$5,'CBSA Bike Groupings'!$A$6,"")))))</f>
        <v>1</v>
      </c>
      <c r="L1809" s="48">
        <f>IF(J1809&lt;='CBSA Walk Groupings'!$B$2,'CBSA Walk Groupings'!$A$2,
IF(AND(J1809&lt;='CBSA Walk Groupings'!$B$3,J1809&gt;'CBSA Walk Groupings'!$B$2),'CBSA Walk Groupings'!$A$3,
IF(AND(J1809&lt;='CBSA Walk Groupings'!$B$4,J1809&gt;'CBSA Walk Groupings'!$B$3),'CBSA Walk Groupings'!$A$4,
IF(AND(J1809&lt;='CBSA Walk Groupings'!$B$5,J1809&gt;'CBSA Walk Groupings'!$B$4),'CBSA Walk Groupings'!$A$5,
IF(J1809&gt;'CBSA Walk Groupings'!$B$5,'CBSA Walk Groupings'!$A$6,"")))))</f>
        <v>4</v>
      </c>
      <c r="M1809" s="72">
        <v>0</v>
      </c>
      <c r="N1809" s="72">
        <v>1</v>
      </c>
    </row>
    <row r="1810" spans="1:14" x14ac:dyDescent="0.25">
      <c r="A1810" t="str">
        <f t="shared" si="28"/>
        <v>Sumter Urban Area Transportation Study_2016</v>
      </c>
      <c r="B1810" t="s">
        <v>505</v>
      </c>
      <c r="C1810" s="49" t="s">
        <v>111</v>
      </c>
      <c r="D1810">
        <v>2016</v>
      </c>
      <c r="E1810" s="45">
        <v>71790.82020489336</v>
      </c>
      <c r="F1810" s="50">
        <v>29817.246372350462</v>
      </c>
      <c r="G1810" s="46">
        <v>49.442135022015002</v>
      </c>
      <c r="H1810" s="46">
        <v>813.45792121583224</v>
      </c>
      <c r="I1810" s="47">
        <v>0.16581724014549748</v>
      </c>
      <c r="J1810" s="47">
        <v>2.728145688094632</v>
      </c>
      <c r="K1810" s="48">
        <f>IF(I1810&lt;='CBSA Bike Groupings'!$B$2,'CBSA Bike Groupings'!$A$2,
IF(AND(I1810&lt;='CBSA Bike Groupings'!$B$3,I1810&gt;'CBSA Bike Groupings'!$B$2),'CBSA Bike Groupings'!$A$3,
IF(AND(I1810&lt;='CBSA Bike Groupings'!$B$4,I1810&gt;'CBSA Bike Groupings'!$B$3),'CBSA Bike Groupings'!$A$4,
IF(AND(I1810&lt;='CBSA Bike Groupings'!$B$5,I1810&gt;'CBSA Bike Groupings'!$B$4),'CBSA Bike Groupings'!$A$5,
IF(I1810&gt;'CBSA Bike Groupings'!$B$5,'CBSA Bike Groupings'!$A$6,"")))))</f>
        <v>1</v>
      </c>
      <c r="L1810" s="48">
        <f>IF(J1810&lt;='CBSA Walk Groupings'!$B$2,'CBSA Walk Groupings'!$A$2,
IF(AND(J1810&lt;='CBSA Walk Groupings'!$B$3,J1810&gt;'CBSA Walk Groupings'!$B$2),'CBSA Walk Groupings'!$A$3,
IF(AND(J1810&lt;='CBSA Walk Groupings'!$B$4,J1810&gt;'CBSA Walk Groupings'!$B$3),'CBSA Walk Groupings'!$A$4,
IF(AND(J1810&lt;='CBSA Walk Groupings'!$B$5,J1810&gt;'CBSA Walk Groupings'!$B$4),'CBSA Walk Groupings'!$A$5,
IF(J1810&gt;'CBSA Walk Groupings'!$B$5,'CBSA Walk Groupings'!$A$6,"")))))</f>
        <v>4</v>
      </c>
      <c r="M1810" s="72">
        <v>0</v>
      </c>
      <c r="N1810" s="72">
        <v>1</v>
      </c>
    </row>
    <row r="1811" spans="1:14" x14ac:dyDescent="0.25">
      <c r="A1811" t="str">
        <f t="shared" si="28"/>
        <v>Sumter Urban Area Transportation Study_2017</v>
      </c>
      <c r="B1811" t="s">
        <v>505</v>
      </c>
      <c r="C1811" s="49" t="s">
        <v>111</v>
      </c>
      <c r="D1811">
        <v>2017</v>
      </c>
      <c r="E1811" s="45">
        <v>71670</v>
      </c>
      <c r="F1811" s="50">
        <v>30144</v>
      </c>
      <c r="G1811" s="46">
        <v>42</v>
      </c>
      <c r="H1811" s="46">
        <v>691</v>
      </c>
      <c r="I1811" s="47">
        <f>(G1811/$F1811)*100</f>
        <v>0.1393312101910828</v>
      </c>
      <c r="J1811" s="47">
        <f>(H1811/$F1811)*100</f>
        <v>2.2923301486199574</v>
      </c>
      <c r="K1811" s="48">
        <f>IF(I1811&lt;='CBSA Bike Groupings'!$B$2,'CBSA Bike Groupings'!$A$2,
IF(AND(I1811&lt;='CBSA Bike Groupings'!$B$3,I1811&gt;'CBSA Bike Groupings'!$B$2),'CBSA Bike Groupings'!$A$3,
IF(AND(I1811&lt;='CBSA Bike Groupings'!$B$4,I1811&gt;'CBSA Bike Groupings'!$B$3),'CBSA Bike Groupings'!$A$4,
IF(AND(I1811&lt;='CBSA Bike Groupings'!$B$5,I1811&gt;'CBSA Bike Groupings'!$B$4),'CBSA Bike Groupings'!$A$5,
IF(I1811&gt;'CBSA Bike Groupings'!$B$5,'CBSA Bike Groupings'!$A$6,"")))))</f>
        <v>1</v>
      </c>
      <c r="L1811" s="48">
        <f>IF(J1811&lt;='CBSA Walk Groupings'!$B$2,'CBSA Walk Groupings'!$A$2,
IF(AND(J1811&lt;='CBSA Walk Groupings'!$B$3,J1811&gt;'CBSA Walk Groupings'!$B$2),'CBSA Walk Groupings'!$A$3,
IF(AND(J1811&lt;='CBSA Walk Groupings'!$B$4,J1811&gt;'CBSA Walk Groupings'!$B$3),'CBSA Walk Groupings'!$A$4,
IF(AND(J1811&lt;='CBSA Walk Groupings'!$B$5,J1811&gt;'CBSA Walk Groupings'!$B$4),'CBSA Walk Groupings'!$A$5,
IF(J1811&gt;'CBSA Walk Groupings'!$B$5,'CBSA Walk Groupings'!$A$6,"")))))</f>
        <v>3</v>
      </c>
      <c r="M1811" s="72">
        <v>1</v>
      </c>
      <c r="N1811" s="72">
        <v>3</v>
      </c>
    </row>
    <row r="1812" spans="1:14" x14ac:dyDescent="0.25">
      <c r="A1812" t="str">
        <f t="shared" si="28"/>
        <v>Sun Corridor Metropolitan Planning Organization_2013</v>
      </c>
      <c r="B1812" t="s">
        <v>506</v>
      </c>
      <c r="C1812" s="49" t="s">
        <v>192</v>
      </c>
      <c r="D1812">
        <v>2013</v>
      </c>
      <c r="E1812" s="45">
        <v>105982.25903845749</v>
      </c>
      <c r="F1812" s="50">
        <v>36515.320816586966</v>
      </c>
      <c r="G1812" s="46">
        <v>148.74457405074227</v>
      </c>
      <c r="H1812" s="46">
        <v>733.14769979812309</v>
      </c>
      <c r="I1812" s="47">
        <v>0.40734839712314819</v>
      </c>
      <c r="J1812" s="47">
        <v>2.0077810721714737</v>
      </c>
      <c r="K1812" s="48">
        <f>IF(I1812&lt;='CBSA Bike Groupings'!$B$2,'CBSA Bike Groupings'!$A$2,
IF(AND(I1812&lt;='CBSA Bike Groupings'!$B$3,I1812&gt;'CBSA Bike Groupings'!$B$2),'CBSA Bike Groupings'!$A$3,
IF(AND(I1812&lt;='CBSA Bike Groupings'!$B$4,I1812&gt;'CBSA Bike Groupings'!$B$3),'CBSA Bike Groupings'!$A$4,
IF(AND(I1812&lt;='CBSA Bike Groupings'!$B$5,I1812&gt;'CBSA Bike Groupings'!$B$4),'CBSA Bike Groupings'!$A$5,
IF(I1812&gt;'CBSA Bike Groupings'!$B$5,'CBSA Bike Groupings'!$A$6,"")))))</f>
        <v>3</v>
      </c>
      <c r="L1812" s="48">
        <f>IF(J1812&lt;='CBSA Walk Groupings'!$B$2,'CBSA Walk Groupings'!$A$2,
IF(AND(J1812&lt;='CBSA Walk Groupings'!$B$3,J1812&gt;'CBSA Walk Groupings'!$B$2),'CBSA Walk Groupings'!$A$3,
IF(AND(J1812&lt;='CBSA Walk Groupings'!$B$4,J1812&gt;'CBSA Walk Groupings'!$B$3),'CBSA Walk Groupings'!$A$4,
IF(AND(J1812&lt;='CBSA Walk Groupings'!$B$5,J1812&gt;'CBSA Walk Groupings'!$B$4),'CBSA Walk Groupings'!$A$5,
IF(J1812&gt;'CBSA Walk Groupings'!$B$5,'CBSA Walk Groupings'!$A$6,"")))))</f>
        <v>3</v>
      </c>
      <c r="M1812" s="72">
        <v>0</v>
      </c>
      <c r="N1812" s="72">
        <v>1</v>
      </c>
    </row>
    <row r="1813" spans="1:14" x14ac:dyDescent="0.25">
      <c r="A1813" t="str">
        <f t="shared" si="28"/>
        <v>Sun Corridor Metropolitan Planning Organization_2014</v>
      </c>
      <c r="B1813" t="s">
        <v>506</v>
      </c>
      <c r="C1813" s="49" t="s">
        <v>192</v>
      </c>
      <c r="D1813">
        <v>2014</v>
      </c>
      <c r="E1813" s="45">
        <v>109324.74113471367</v>
      </c>
      <c r="F1813" s="50">
        <v>36542.962319764687</v>
      </c>
      <c r="G1813" s="46">
        <v>205.85571205264526</v>
      </c>
      <c r="H1813" s="46">
        <v>746.4745296530815</v>
      </c>
      <c r="I1813" s="47">
        <v>0.56332519036450912</v>
      </c>
      <c r="J1813" s="47">
        <v>2.0427313010947175</v>
      </c>
      <c r="K1813" s="48">
        <f>IF(I1813&lt;='CBSA Bike Groupings'!$B$2,'CBSA Bike Groupings'!$A$2,
IF(AND(I1813&lt;='CBSA Bike Groupings'!$B$3,I1813&gt;'CBSA Bike Groupings'!$B$2),'CBSA Bike Groupings'!$A$3,
IF(AND(I1813&lt;='CBSA Bike Groupings'!$B$4,I1813&gt;'CBSA Bike Groupings'!$B$3),'CBSA Bike Groupings'!$A$4,
IF(AND(I1813&lt;='CBSA Bike Groupings'!$B$5,I1813&gt;'CBSA Bike Groupings'!$B$4),'CBSA Bike Groupings'!$A$5,
IF(I1813&gt;'CBSA Bike Groupings'!$B$5,'CBSA Bike Groupings'!$A$6,"")))))</f>
        <v>3</v>
      </c>
      <c r="L1813" s="48">
        <f>IF(J1813&lt;='CBSA Walk Groupings'!$B$2,'CBSA Walk Groupings'!$A$2,
IF(AND(J1813&lt;='CBSA Walk Groupings'!$B$3,J1813&gt;'CBSA Walk Groupings'!$B$2),'CBSA Walk Groupings'!$A$3,
IF(AND(J1813&lt;='CBSA Walk Groupings'!$B$4,J1813&gt;'CBSA Walk Groupings'!$B$3),'CBSA Walk Groupings'!$A$4,
IF(AND(J1813&lt;='CBSA Walk Groupings'!$B$5,J1813&gt;'CBSA Walk Groupings'!$B$4),'CBSA Walk Groupings'!$A$5,
IF(J1813&gt;'CBSA Walk Groupings'!$B$5,'CBSA Walk Groupings'!$A$6,"")))))</f>
        <v>3</v>
      </c>
      <c r="M1813" s="72">
        <v>0</v>
      </c>
      <c r="N1813" s="72">
        <v>1</v>
      </c>
    </row>
    <row r="1814" spans="1:14" x14ac:dyDescent="0.25">
      <c r="A1814" t="str">
        <f t="shared" si="28"/>
        <v>Sun Corridor Metropolitan Planning Organization_2015</v>
      </c>
      <c r="B1814" t="s">
        <v>506</v>
      </c>
      <c r="C1814" s="49" t="s">
        <v>192</v>
      </c>
      <c r="D1814">
        <v>2015</v>
      </c>
      <c r="E1814" s="45">
        <v>108091.96402916049</v>
      </c>
      <c r="F1814" s="50">
        <v>35894.117238215964</v>
      </c>
      <c r="G1814" s="46">
        <v>192.74849899849596</v>
      </c>
      <c r="H1814" s="46">
        <v>618.9851007894656</v>
      </c>
      <c r="I1814" s="47">
        <v>0.53699189123191282</v>
      </c>
      <c r="J1814" s="47">
        <v>1.7244750628117991</v>
      </c>
      <c r="K1814" s="48">
        <f>IF(I1814&lt;='CBSA Bike Groupings'!$B$2,'CBSA Bike Groupings'!$A$2,
IF(AND(I1814&lt;='CBSA Bike Groupings'!$B$3,I1814&gt;'CBSA Bike Groupings'!$B$2),'CBSA Bike Groupings'!$A$3,
IF(AND(I1814&lt;='CBSA Bike Groupings'!$B$4,I1814&gt;'CBSA Bike Groupings'!$B$3),'CBSA Bike Groupings'!$A$4,
IF(AND(I1814&lt;='CBSA Bike Groupings'!$B$5,I1814&gt;'CBSA Bike Groupings'!$B$4),'CBSA Bike Groupings'!$A$5,
IF(I1814&gt;'CBSA Bike Groupings'!$B$5,'CBSA Bike Groupings'!$A$6,"")))))</f>
        <v>3</v>
      </c>
      <c r="L1814" s="48">
        <f>IF(J1814&lt;='CBSA Walk Groupings'!$B$2,'CBSA Walk Groupings'!$A$2,
IF(AND(J1814&lt;='CBSA Walk Groupings'!$B$3,J1814&gt;'CBSA Walk Groupings'!$B$2),'CBSA Walk Groupings'!$A$3,
IF(AND(J1814&lt;='CBSA Walk Groupings'!$B$4,J1814&gt;'CBSA Walk Groupings'!$B$3),'CBSA Walk Groupings'!$A$4,
IF(AND(J1814&lt;='CBSA Walk Groupings'!$B$5,J1814&gt;'CBSA Walk Groupings'!$B$4),'CBSA Walk Groupings'!$A$5,
IF(J1814&gt;'CBSA Walk Groupings'!$B$5,'CBSA Walk Groupings'!$A$6,"")))))</f>
        <v>2</v>
      </c>
      <c r="M1814" s="72">
        <v>1</v>
      </c>
      <c r="N1814" s="72">
        <v>2</v>
      </c>
    </row>
    <row r="1815" spans="1:14" x14ac:dyDescent="0.25">
      <c r="A1815" t="str">
        <f t="shared" si="28"/>
        <v>Sun Corridor Metropolitan Planning Organization_2016</v>
      </c>
      <c r="B1815" t="s">
        <v>506</v>
      </c>
      <c r="C1815" s="49" t="s">
        <v>192</v>
      </c>
      <c r="D1815">
        <v>2016</v>
      </c>
      <c r="E1815" s="45">
        <v>113659.41549486353</v>
      </c>
      <c r="F1815" s="50">
        <v>38298.911209730621</v>
      </c>
      <c r="G1815" s="46">
        <v>198.31471828954969</v>
      </c>
      <c r="H1815" s="46">
        <v>734.87665853193846</v>
      </c>
      <c r="I1815" s="47">
        <v>0.51780771835405015</v>
      </c>
      <c r="J1815" s="47">
        <v>1.9187925591608672</v>
      </c>
      <c r="K1815" s="48">
        <f>IF(I1815&lt;='CBSA Bike Groupings'!$B$2,'CBSA Bike Groupings'!$A$2,
IF(AND(I1815&lt;='CBSA Bike Groupings'!$B$3,I1815&gt;'CBSA Bike Groupings'!$B$2),'CBSA Bike Groupings'!$A$3,
IF(AND(I1815&lt;='CBSA Bike Groupings'!$B$4,I1815&gt;'CBSA Bike Groupings'!$B$3),'CBSA Bike Groupings'!$A$4,
IF(AND(I1815&lt;='CBSA Bike Groupings'!$B$5,I1815&gt;'CBSA Bike Groupings'!$B$4),'CBSA Bike Groupings'!$A$5,
IF(I1815&gt;'CBSA Bike Groupings'!$B$5,'CBSA Bike Groupings'!$A$6,"")))))</f>
        <v>3</v>
      </c>
      <c r="L1815" s="48">
        <f>IF(J1815&lt;='CBSA Walk Groupings'!$B$2,'CBSA Walk Groupings'!$A$2,
IF(AND(J1815&lt;='CBSA Walk Groupings'!$B$3,J1815&gt;'CBSA Walk Groupings'!$B$2),'CBSA Walk Groupings'!$A$3,
IF(AND(J1815&lt;='CBSA Walk Groupings'!$B$4,J1815&gt;'CBSA Walk Groupings'!$B$3),'CBSA Walk Groupings'!$A$4,
IF(AND(J1815&lt;='CBSA Walk Groupings'!$B$5,J1815&gt;'CBSA Walk Groupings'!$B$4),'CBSA Walk Groupings'!$A$5,
IF(J1815&gt;'CBSA Walk Groupings'!$B$5,'CBSA Walk Groupings'!$A$6,"")))))</f>
        <v>3</v>
      </c>
      <c r="M1815" s="72">
        <v>1</v>
      </c>
      <c r="N1815" s="72">
        <v>3</v>
      </c>
    </row>
    <row r="1816" spans="1:14" x14ac:dyDescent="0.25">
      <c r="A1816" t="str">
        <f t="shared" si="28"/>
        <v>Sun Corridor Metropolitan Planning Organization_2017</v>
      </c>
      <c r="B1816" t="s">
        <v>506</v>
      </c>
      <c r="C1816" s="49" t="s">
        <v>192</v>
      </c>
      <c r="D1816">
        <v>2017</v>
      </c>
      <c r="E1816" s="45">
        <v>116575</v>
      </c>
      <c r="F1816" s="50">
        <v>39964</v>
      </c>
      <c r="G1816" s="46">
        <v>193</v>
      </c>
      <c r="H1816" s="46">
        <v>837</v>
      </c>
      <c r="I1816" s="47">
        <f>(G1816/$F1816)*100</f>
        <v>0.48293464117705931</v>
      </c>
      <c r="J1816" s="47">
        <f>(H1816/$F1816)*100</f>
        <v>2.0943849464518065</v>
      </c>
      <c r="K1816" s="48">
        <f>IF(I1816&lt;='CBSA Bike Groupings'!$B$2,'CBSA Bike Groupings'!$A$2,
IF(AND(I1816&lt;='CBSA Bike Groupings'!$B$3,I1816&gt;'CBSA Bike Groupings'!$B$2),'CBSA Bike Groupings'!$A$3,
IF(AND(I1816&lt;='CBSA Bike Groupings'!$B$4,I1816&gt;'CBSA Bike Groupings'!$B$3),'CBSA Bike Groupings'!$A$4,
IF(AND(I1816&lt;='CBSA Bike Groupings'!$B$5,I1816&gt;'CBSA Bike Groupings'!$B$4),'CBSA Bike Groupings'!$A$5,
IF(I1816&gt;'CBSA Bike Groupings'!$B$5,'CBSA Bike Groupings'!$A$6,"")))))</f>
        <v>3</v>
      </c>
      <c r="L1816" s="48">
        <f>IF(J1816&lt;='CBSA Walk Groupings'!$B$2,'CBSA Walk Groupings'!$A$2,
IF(AND(J1816&lt;='CBSA Walk Groupings'!$B$3,J1816&gt;'CBSA Walk Groupings'!$B$2),'CBSA Walk Groupings'!$A$3,
IF(AND(J1816&lt;='CBSA Walk Groupings'!$B$4,J1816&gt;'CBSA Walk Groupings'!$B$3),'CBSA Walk Groupings'!$A$4,
IF(AND(J1816&lt;='CBSA Walk Groupings'!$B$5,J1816&gt;'CBSA Walk Groupings'!$B$4),'CBSA Walk Groupings'!$A$5,
IF(J1816&gt;'CBSA Walk Groupings'!$B$5,'CBSA Walk Groupings'!$A$6,"")))))</f>
        <v>3</v>
      </c>
      <c r="M1816" s="72">
        <v>1</v>
      </c>
      <c r="N1816" s="72">
        <v>6</v>
      </c>
    </row>
    <row r="1817" spans="1:14" x14ac:dyDescent="0.25">
      <c r="A1817" t="str">
        <f t="shared" si="28"/>
        <v>Susquehanna Economic Development Association Council of Governments_2013</v>
      </c>
      <c r="B1817" t="s">
        <v>507</v>
      </c>
      <c r="C1817" s="49" t="s">
        <v>95</v>
      </c>
      <c r="D1817">
        <v>2013</v>
      </c>
      <c r="E1817" s="45">
        <v>375363.63881218451</v>
      </c>
      <c r="F1817" s="50">
        <v>160915.9783475601</v>
      </c>
      <c r="G1817" s="46">
        <v>545.91223290654546</v>
      </c>
      <c r="H1817" s="46">
        <v>6171.0213772921024</v>
      </c>
      <c r="I1817" s="47">
        <v>0.33925296823379308</v>
      </c>
      <c r="J1817" s="47">
        <v>3.834933883298651</v>
      </c>
      <c r="K1817" s="48">
        <f>IF(I1817&lt;='CBSA Bike Groupings'!$B$2,'CBSA Bike Groupings'!$A$2,
IF(AND(I1817&lt;='CBSA Bike Groupings'!$B$3,I1817&gt;'CBSA Bike Groupings'!$B$2),'CBSA Bike Groupings'!$A$3,
IF(AND(I1817&lt;='CBSA Bike Groupings'!$B$4,I1817&gt;'CBSA Bike Groupings'!$B$3),'CBSA Bike Groupings'!$A$4,
IF(AND(I1817&lt;='CBSA Bike Groupings'!$B$5,I1817&gt;'CBSA Bike Groupings'!$B$4),'CBSA Bike Groupings'!$A$5,
IF(I1817&gt;'CBSA Bike Groupings'!$B$5,'CBSA Bike Groupings'!$A$6,"")))))</f>
        <v>2</v>
      </c>
      <c r="L1817" s="48">
        <f>IF(J1817&lt;='CBSA Walk Groupings'!$B$2,'CBSA Walk Groupings'!$A$2,
IF(AND(J1817&lt;='CBSA Walk Groupings'!$B$3,J1817&gt;'CBSA Walk Groupings'!$B$2),'CBSA Walk Groupings'!$A$3,
IF(AND(J1817&lt;='CBSA Walk Groupings'!$B$4,J1817&gt;'CBSA Walk Groupings'!$B$3),'CBSA Walk Groupings'!$A$4,
IF(AND(J1817&lt;='CBSA Walk Groupings'!$B$5,J1817&gt;'CBSA Walk Groupings'!$B$4),'CBSA Walk Groupings'!$A$5,
IF(J1817&gt;'CBSA Walk Groupings'!$B$5,'CBSA Walk Groupings'!$A$6,"")))))</f>
        <v>5</v>
      </c>
      <c r="M1817" s="72">
        <v>0</v>
      </c>
      <c r="N1817" s="72">
        <v>5</v>
      </c>
    </row>
    <row r="1818" spans="1:14" x14ac:dyDescent="0.25">
      <c r="A1818" t="str">
        <f t="shared" si="28"/>
        <v>Susquehanna Economic Development Association Council of Governments_2014</v>
      </c>
      <c r="B1818" t="s">
        <v>507</v>
      </c>
      <c r="C1818" s="49" t="s">
        <v>95</v>
      </c>
      <c r="D1818">
        <v>2014</v>
      </c>
      <c r="E1818" s="45">
        <v>375783.40023310756</v>
      </c>
      <c r="F1818" s="50">
        <v>162146.60877932981</v>
      </c>
      <c r="G1818" s="46">
        <v>532.9446183425157</v>
      </c>
      <c r="H1818" s="46">
        <v>5998.8100836067024</v>
      </c>
      <c r="I1818" s="47">
        <v>0.32868070590845111</v>
      </c>
      <c r="J1818" s="47">
        <v>3.6996210582304947</v>
      </c>
      <c r="K1818" s="48">
        <f>IF(I1818&lt;='CBSA Bike Groupings'!$B$2,'CBSA Bike Groupings'!$A$2,
IF(AND(I1818&lt;='CBSA Bike Groupings'!$B$3,I1818&gt;'CBSA Bike Groupings'!$B$2),'CBSA Bike Groupings'!$A$3,
IF(AND(I1818&lt;='CBSA Bike Groupings'!$B$4,I1818&gt;'CBSA Bike Groupings'!$B$3),'CBSA Bike Groupings'!$A$4,
IF(AND(I1818&lt;='CBSA Bike Groupings'!$B$5,I1818&gt;'CBSA Bike Groupings'!$B$4),'CBSA Bike Groupings'!$A$5,
IF(I1818&gt;'CBSA Bike Groupings'!$B$5,'CBSA Bike Groupings'!$A$6,"")))))</f>
        <v>2</v>
      </c>
      <c r="L1818" s="48">
        <f>IF(J1818&lt;='CBSA Walk Groupings'!$B$2,'CBSA Walk Groupings'!$A$2,
IF(AND(J1818&lt;='CBSA Walk Groupings'!$B$3,J1818&gt;'CBSA Walk Groupings'!$B$2),'CBSA Walk Groupings'!$A$3,
IF(AND(J1818&lt;='CBSA Walk Groupings'!$B$4,J1818&gt;'CBSA Walk Groupings'!$B$3),'CBSA Walk Groupings'!$A$4,
IF(AND(J1818&lt;='CBSA Walk Groupings'!$B$5,J1818&gt;'CBSA Walk Groupings'!$B$4),'CBSA Walk Groupings'!$A$5,
IF(J1818&gt;'CBSA Walk Groupings'!$B$5,'CBSA Walk Groupings'!$A$6,"")))))</f>
        <v>5</v>
      </c>
      <c r="M1818" s="72">
        <v>1</v>
      </c>
      <c r="N1818" s="72">
        <v>6</v>
      </c>
    </row>
    <row r="1819" spans="1:14" x14ac:dyDescent="0.25">
      <c r="A1819" t="str">
        <f t="shared" si="28"/>
        <v>Susquehanna Economic Development Association Council of Governments_2015</v>
      </c>
      <c r="B1819" t="s">
        <v>507</v>
      </c>
      <c r="C1819" s="49" t="s">
        <v>95</v>
      </c>
      <c r="D1819">
        <v>2015</v>
      </c>
      <c r="E1819" s="45">
        <v>375487.49873190105</v>
      </c>
      <c r="F1819" s="50">
        <v>162499.44686122189</v>
      </c>
      <c r="G1819" s="46">
        <v>662.94889820714718</v>
      </c>
      <c r="H1819" s="46">
        <v>6181.4248424229909</v>
      </c>
      <c r="I1819" s="47">
        <v>0.40796994144436693</v>
      </c>
      <c r="J1819" s="47">
        <v>3.803966697623324</v>
      </c>
      <c r="K1819" s="48">
        <f>IF(I1819&lt;='CBSA Bike Groupings'!$B$2,'CBSA Bike Groupings'!$A$2,
IF(AND(I1819&lt;='CBSA Bike Groupings'!$B$3,I1819&gt;'CBSA Bike Groupings'!$B$2),'CBSA Bike Groupings'!$A$3,
IF(AND(I1819&lt;='CBSA Bike Groupings'!$B$4,I1819&gt;'CBSA Bike Groupings'!$B$3),'CBSA Bike Groupings'!$A$4,
IF(AND(I1819&lt;='CBSA Bike Groupings'!$B$5,I1819&gt;'CBSA Bike Groupings'!$B$4),'CBSA Bike Groupings'!$A$5,
IF(I1819&gt;'CBSA Bike Groupings'!$B$5,'CBSA Bike Groupings'!$A$6,"")))))</f>
        <v>3</v>
      </c>
      <c r="L1819" s="48">
        <f>IF(J1819&lt;='CBSA Walk Groupings'!$B$2,'CBSA Walk Groupings'!$A$2,
IF(AND(J1819&lt;='CBSA Walk Groupings'!$B$3,J1819&gt;'CBSA Walk Groupings'!$B$2),'CBSA Walk Groupings'!$A$3,
IF(AND(J1819&lt;='CBSA Walk Groupings'!$B$4,J1819&gt;'CBSA Walk Groupings'!$B$3),'CBSA Walk Groupings'!$A$4,
IF(AND(J1819&lt;='CBSA Walk Groupings'!$B$5,J1819&gt;'CBSA Walk Groupings'!$B$4),'CBSA Walk Groupings'!$A$5,
IF(J1819&gt;'CBSA Walk Groupings'!$B$5,'CBSA Walk Groupings'!$A$6,"")))))</f>
        <v>5</v>
      </c>
      <c r="M1819" s="72">
        <v>0</v>
      </c>
      <c r="N1819" s="72">
        <v>2</v>
      </c>
    </row>
    <row r="1820" spans="1:14" x14ac:dyDescent="0.25">
      <c r="A1820" t="str">
        <f t="shared" si="28"/>
        <v>Susquehanna Economic Development Association Council of Governments_2016</v>
      </c>
      <c r="B1820" t="s">
        <v>507</v>
      </c>
      <c r="C1820" s="49" t="s">
        <v>95</v>
      </c>
      <c r="D1820">
        <v>2016</v>
      </c>
      <c r="E1820" s="45">
        <v>375060.08179349499</v>
      </c>
      <c r="F1820" s="50">
        <v>163914.08090706935</v>
      </c>
      <c r="G1820" s="46">
        <v>623.94609095324006</v>
      </c>
      <c r="H1820" s="46">
        <v>6285.201936024815</v>
      </c>
      <c r="I1820" s="47">
        <v>0.38065435714884349</v>
      </c>
      <c r="J1820" s="47">
        <v>3.8344490609005049</v>
      </c>
      <c r="K1820" s="48">
        <f>IF(I1820&lt;='CBSA Bike Groupings'!$B$2,'CBSA Bike Groupings'!$A$2,
IF(AND(I1820&lt;='CBSA Bike Groupings'!$B$3,I1820&gt;'CBSA Bike Groupings'!$B$2),'CBSA Bike Groupings'!$A$3,
IF(AND(I1820&lt;='CBSA Bike Groupings'!$B$4,I1820&gt;'CBSA Bike Groupings'!$B$3),'CBSA Bike Groupings'!$A$4,
IF(AND(I1820&lt;='CBSA Bike Groupings'!$B$5,I1820&gt;'CBSA Bike Groupings'!$B$4),'CBSA Bike Groupings'!$A$5,
IF(I1820&gt;'CBSA Bike Groupings'!$B$5,'CBSA Bike Groupings'!$A$6,"")))))</f>
        <v>3</v>
      </c>
      <c r="L1820" s="48">
        <f>IF(J1820&lt;='CBSA Walk Groupings'!$B$2,'CBSA Walk Groupings'!$A$2,
IF(AND(J1820&lt;='CBSA Walk Groupings'!$B$3,J1820&gt;'CBSA Walk Groupings'!$B$2),'CBSA Walk Groupings'!$A$3,
IF(AND(J1820&lt;='CBSA Walk Groupings'!$B$4,J1820&gt;'CBSA Walk Groupings'!$B$3),'CBSA Walk Groupings'!$A$4,
IF(AND(J1820&lt;='CBSA Walk Groupings'!$B$5,J1820&gt;'CBSA Walk Groupings'!$B$4),'CBSA Walk Groupings'!$A$5,
IF(J1820&gt;'CBSA Walk Groupings'!$B$5,'CBSA Walk Groupings'!$A$6,"")))))</f>
        <v>5</v>
      </c>
      <c r="M1820" s="72">
        <v>2</v>
      </c>
      <c r="N1820" s="72">
        <v>4</v>
      </c>
    </row>
    <row r="1821" spans="1:14" x14ac:dyDescent="0.25">
      <c r="A1821" t="str">
        <f t="shared" si="28"/>
        <v>Susquehanna Economic Development Association Council of Governments_2017</v>
      </c>
      <c r="B1821" t="s">
        <v>507</v>
      </c>
      <c r="C1821" s="49" t="s">
        <v>95</v>
      </c>
      <c r="D1821">
        <v>2017</v>
      </c>
      <c r="E1821" s="45">
        <v>373745</v>
      </c>
      <c r="F1821" s="50">
        <v>165336</v>
      </c>
      <c r="G1821" s="46">
        <v>697</v>
      </c>
      <c r="H1821" s="46">
        <v>6415</v>
      </c>
      <c r="I1821" s="47">
        <f>(G1821/$F1821)*100</f>
        <v>0.42156578119707749</v>
      </c>
      <c r="J1821" s="47">
        <f>(H1821/$F1821)*100</f>
        <v>3.879977742294479</v>
      </c>
      <c r="K1821" s="48">
        <f>IF(I1821&lt;='CBSA Bike Groupings'!$B$2,'CBSA Bike Groupings'!$A$2,
IF(AND(I1821&lt;='CBSA Bike Groupings'!$B$3,I1821&gt;'CBSA Bike Groupings'!$B$2),'CBSA Bike Groupings'!$A$3,
IF(AND(I1821&lt;='CBSA Bike Groupings'!$B$4,I1821&gt;'CBSA Bike Groupings'!$B$3),'CBSA Bike Groupings'!$A$4,
IF(AND(I1821&lt;='CBSA Bike Groupings'!$B$5,I1821&gt;'CBSA Bike Groupings'!$B$4),'CBSA Bike Groupings'!$A$5,
IF(I1821&gt;'CBSA Bike Groupings'!$B$5,'CBSA Bike Groupings'!$A$6,"")))))</f>
        <v>3</v>
      </c>
      <c r="L1821" s="48">
        <f>IF(J1821&lt;='CBSA Walk Groupings'!$B$2,'CBSA Walk Groupings'!$A$2,
IF(AND(J1821&lt;='CBSA Walk Groupings'!$B$3,J1821&gt;'CBSA Walk Groupings'!$B$2),'CBSA Walk Groupings'!$A$3,
IF(AND(J1821&lt;='CBSA Walk Groupings'!$B$4,J1821&gt;'CBSA Walk Groupings'!$B$3),'CBSA Walk Groupings'!$A$4,
IF(AND(J1821&lt;='CBSA Walk Groupings'!$B$5,J1821&gt;'CBSA Walk Groupings'!$B$4),'CBSA Walk Groupings'!$A$5,
IF(J1821&gt;'CBSA Walk Groupings'!$B$5,'CBSA Walk Groupings'!$A$6,"")))))</f>
        <v>5</v>
      </c>
      <c r="M1821" s="72">
        <v>0</v>
      </c>
      <c r="N1821" s="72">
        <v>3</v>
      </c>
    </row>
    <row r="1822" spans="1:14" x14ac:dyDescent="0.25">
      <c r="A1822" t="str">
        <f t="shared" si="28"/>
        <v>Syracuse Metropolitan Transportation Council_2013</v>
      </c>
      <c r="B1822" t="s">
        <v>508</v>
      </c>
      <c r="C1822" s="49" t="s">
        <v>97</v>
      </c>
      <c r="D1822">
        <v>2013</v>
      </c>
      <c r="E1822" s="45">
        <v>472892.66562630195</v>
      </c>
      <c r="F1822" s="50">
        <v>218048.61986923331</v>
      </c>
      <c r="G1822" s="46">
        <v>1043.0034554206038</v>
      </c>
      <c r="H1822" s="46">
        <v>9202.3295927454565</v>
      </c>
      <c r="I1822" s="47">
        <v>0.47833527038424134</v>
      </c>
      <c r="J1822" s="47">
        <v>4.2203108638175362</v>
      </c>
      <c r="K1822" s="48">
        <f>IF(I1822&lt;='CBSA Bike Groupings'!$B$2,'CBSA Bike Groupings'!$A$2,
IF(AND(I1822&lt;='CBSA Bike Groupings'!$B$3,I1822&gt;'CBSA Bike Groupings'!$B$2),'CBSA Bike Groupings'!$A$3,
IF(AND(I1822&lt;='CBSA Bike Groupings'!$B$4,I1822&gt;'CBSA Bike Groupings'!$B$3),'CBSA Bike Groupings'!$A$4,
IF(AND(I1822&lt;='CBSA Bike Groupings'!$B$5,I1822&gt;'CBSA Bike Groupings'!$B$4),'CBSA Bike Groupings'!$A$5,
IF(I1822&gt;'CBSA Bike Groupings'!$B$5,'CBSA Bike Groupings'!$A$6,"")))))</f>
        <v>3</v>
      </c>
      <c r="L1822" s="48">
        <f>IF(J1822&lt;='CBSA Walk Groupings'!$B$2,'CBSA Walk Groupings'!$A$2,
IF(AND(J1822&lt;='CBSA Walk Groupings'!$B$3,J1822&gt;'CBSA Walk Groupings'!$B$2),'CBSA Walk Groupings'!$A$3,
IF(AND(J1822&lt;='CBSA Walk Groupings'!$B$4,J1822&gt;'CBSA Walk Groupings'!$B$3),'CBSA Walk Groupings'!$A$4,
IF(AND(J1822&lt;='CBSA Walk Groupings'!$B$5,J1822&gt;'CBSA Walk Groupings'!$B$4),'CBSA Walk Groupings'!$A$5,
IF(J1822&gt;'CBSA Walk Groupings'!$B$5,'CBSA Walk Groupings'!$A$6,"")))))</f>
        <v>5</v>
      </c>
      <c r="M1822" s="72">
        <v>2</v>
      </c>
      <c r="N1822" s="72">
        <v>5</v>
      </c>
    </row>
    <row r="1823" spans="1:14" x14ac:dyDescent="0.25">
      <c r="A1823" t="str">
        <f t="shared" si="28"/>
        <v>Syracuse Metropolitan Transportation Council_2014</v>
      </c>
      <c r="B1823" t="s">
        <v>508</v>
      </c>
      <c r="C1823" s="49" t="s">
        <v>97</v>
      </c>
      <c r="D1823">
        <v>2014</v>
      </c>
      <c r="E1823" s="45">
        <v>473469.29987871822</v>
      </c>
      <c r="F1823" s="50">
        <v>217787.2021986506</v>
      </c>
      <c r="G1823" s="46">
        <v>897.00010435358217</v>
      </c>
      <c r="H1823" s="46">
        <v>9511.7778030190748</v>
      </c>
      <c r="I1823" s="47">
        <v>0.41186997918059481</v>
      </c>
      <c r="J1823" s="47">
        <v>4.3674640690517164</v>
      </c>
      <c r="K1823" s="48">
        <f>IF(I1823&lt;='CBSA Bike Groupings'!$B$2,'CBSA Bike Groupings'!$A$2,
IF(AND(I1823&lt;='CBSA Bike Groupings'!$B$3,I1823&gt;'CBSA Bike Groupings'!$B$2),'CBSA Bike Groupings'!$A$3,
IF(AND(I1823&lt;='CBSA Bike Groupings'!$B$4,I1823&gt;'CBSA Bike Groupings'!$B$3),'CBSA Bike Groupings'!$A$4,
IF(AND(I1823&lt;='CBSA Bike Groupings'!$B$5,I1823&gt;'CBSA Bike Groupings'!$B$4),'CBSA Bike Groupings'!$A$5,
IF(I1823&gt;'CBSA Bike Groupings'!$B$5,'CBSA Bike Groupings'!$A$6,"")))))</f>
        <v>3</v>
      </c>
      <c r="L1823" s="48">
        <f>IF(J1823&lt;='CBSA Walk Groupings'!$B$2,'CBSA Walk Groupings'!$A$2,
IF(AND(J1823&lt;='CBSA Walk Groupings'!$B$3,J1823&gt;'CBSA Walk Groupings'!$B$2),'CBSA Walk Groupings'!$A$3,
IF(AND(J1823&lt;='CBSA Walk Groupings'!$B$4,J1823&gt;'CBSA Walk Groupings'!$B$3),'CBSA Walk Groupings'!$A$4,
IF(AND(J1823&lt;='CBSA Walk Groupings'!$B$5,J1823&gt;'CBSA Walk Groupings'!$B$4),'CBSA Walk Groupings'!$A$5,
IF(J1823&gt;'CBSA Walk Groupings'!$B$5,'CBSA Walk Groupings'!$A$6,"")))))</f>
        <v>5</v>
      </c>
      <c r="M1823" s="72">
        <v>2</v>
      </c>
      <c r="N1823" s="72">
        <v>4</v>
      </c>
    </row>
    <row r="1824" spans="1:14" x14ac:dyDescent="0.25">
      <c r="A1824" t="str">
        <f t="shared" si="28"/>
        <v>Syracuse Metropolitan Transportation Council_2015</v>
      </c>
      <c r="B1824" t="s">
        <v>508</v>
      </c>
      <c r="C1824" s="49" t="s">
        <v>97</v>
      </c>
      <c r="D1824">
        <v>2015</v>
      </c>
      <c r="E1824" s="45">
        <v>473954.15544512728</v>
      </c>
      <c r="F1824" s="50">
        <v>219626.67467534562</v>
      </c>
      <c r="G1824" s="46">
        <v>870.00032262528157</v>
      </c>
      <c r="H1824" s="46">
        <v>9634.0824074500397</v>
      </c>
      <c r="I1824" s="47">
        <v>0.39612689301576182</v>
      </c>
      <c r="J1824" s="47">
        <v>4.3865720872436089</v>
      </c>
      <c r="K1824" s="48">
        <f>IF(I1824&lt;='CBSA Bike Groupings'!$B$2,'CBSA Bike Groupings'!$A$2,
IF(AND(I1824&lt;='CBSA Bike Groupings'!$B$3,I1824&gt;'CBSA Bike Groupings'!$B$2),'CBSA Bike Groupings'!$A$3,
IF(AND(I1824&lt;='CBSA Bike Groupings'!$B$4,I1824&gt;'CBSA Bike Groupings'!$B$3),'CBSA Bike Groupings'!$A$4,
IF(AND(I1824&lt;='CBSA Bike Groupings'!$B$5,I1824&gt;'CBSA Bike Groupings'!$B$4),'CBSA Bike Groupings'!$A$5,
IF(I1824&gt;'CBSA Bike Groupings'!$B$5,'CBSA Bike Groupings'!$A$6,"")))))</f>
        <v>3</v>
      </c>
      <c r="L1824" s="48">
        <f>IF(J1824&lt;='CBSA Walk Groupings'!$B$2,'CBSA Walk Groupings'!$A$2,
IF(AND(J1824&lt;='CBSA Walk Groupings'!$B$3,J1824&gt;'CBSA Walk Groupings'!$B$2),'CBSA Walk Groupings'!$A$3,
IF(AND(J1824&lt;='CBSA Walk Groupings'!$B$4,J1824&gt;'CBSA Walk Groupings'!$B$3),'CBSA Walk Groupings'!$A$4,
IF(AND(J1824&lt;='CBSA Walk Groupings'!$B$5,J1824&gt;'CBSA Walk Groupings'!$B$4),'CBSA Walk Groupings'!$A$5,
IF(J1824&gt;'CBSA Walk Groupings'!$B$5,'CBSA Walk Groupings'!$A$6,"")))))</f>
        <v>5</v>
      </c>
      <c r="M1824" s="72">
        <v>1</v>
      </c>
      <c r="N1824" s="72">
        <v>5</v>
      </c>
    </row>
    <row r="1825" spans="1:14" x14ac:dyDescent="0.25">
      <c r="A1825" t="str">
        <f t="shared" si="28"/>
        <v>Syracuse Metropolitan Transportation Council_2016</v>
      </c>
      <c r="B1825" t="s">
        <v>508</v>
      </c>
      <c r="C1825" s="49" t="s">
        <v>97</v>
      </c>
      <c r="D1825">
        <v>2016</v>
      </c>
      <c r="E1825" s="45">
        <v>473672.03481914592</v>
      </c>
      <c r="F1825" s="50">
        <v>221591.1104885629</v>
      </c>
      <c r="G1825" s="46">
        <v>913.00017429071761</v>
      </c>
      <c r="H1825" s="46">
        <v>9698.3416984028609</v>
      </c>
      <c r="I1825" s="47">
        <v>0.41202021700136782</v>
      </c>
      <c r="J1825" s="47">
        <v>4.3766835578467065</v>
      </c>
      <c r="K1825" s="48">
        <f>IF(I1825&lt;='CBSA Bike Groupings'!$B$2,'CBSA Bike Groupings'!$A$2,
IF(AND(I1825&lt;='CBSA Bike Groupings'!$B$3,I1825&gt;'CBSA Bike Groupings'!$B$2),'CBSA Bike Groupings'!$A$3,
IF(AND(I1825&lt;='CBSA Bike Groupings'!$B$4,I1825&gt;'CBSA Bike Groupings'!$B$3),'CBSA Bike Groupings'!$A$4,
IF(AND(I1825&lt;='CBSA Bike Groupings'!$B$5,I1825&gt;'CBSA Bike Groupings'!$B$4),'CBSA Bike Groupings'!$A$5,
IF(I1825&gt;'CBSA Bike Groupings'!$B$5,'CBSA Bike Groupings'!$A$6,"")))))</f>
        <v>3</v>
      </c>
      <c r="L1825" s="48">
        <f>IF(J1825&lt;='CBSA Walk Groupings'!$B$2,'CBSA Walk Groupings'!$A$2,
IF(AND(J1825&lt;='CBSA Walk Groupings'!$B$3,J1825&gt;'CBSA Walk Groupings'!$B$2),'CBSA Walk Groupings'!$A$3,
IF(AND(J1825&lt;='CBSA Walk Groupings'!$B$4,J1825&gt;'CBSA Walk Groupings'!$B$3),'CBSA Walk Groupings'!$A$4,
IF(AND(J1825&lt;='CBSA Walk Groupings'!$B$5,J1825&gt;'CBSA Walk Groupings'!$B$4),'CBSA Walk Groupings'!$A$5,
IF(J1825&gt;'CBSA Walk Groupings'!$B$5,'CBSA Walk Groupings'!$A$6,"")))))</f>
        <v>5</v>
      </c>
      <c r="M1825" s="72">
        <v>0</v>
      </c>
      <c r="N1825" s="72">
        <v>5</v>
      </c>
    </row>
    <row r="1826" spans="1:14" x14ac:dyDescent="0.25">
      <c r="A1826" t="str">
        <f t="shared" si="28"/>
        <v>Syracuse Metropolitan Transportation Council_2017</v>
      </c>
      <c r="B1826" t="s">
        <v>508</v>
      </c>
      <c r="C1826" s="49" t="s">
        <v>97</v>
      </c>
      <c r="D1826">
        <v>2017</v>
      </c>
      <c r="E1826" s="45">
        <v>473176</v>
      </c>
      <c r="F1826" s="50">
        <v>222164</v>
      </c>
      <c r="G1826" s="46">
        <v>863</v>
      </c>
      <c r="H1826" s="46">
        <v>9512</v>
      </c>
      <c r="I1826" s="47">
        <f>(G1826/$F1826)*100</f>
        <v>0.3884517743648836</v>
      </c>
      <c r="J1826" s="47">
        <f>(H1826/$F1826)*100</f>
        <v>4.2815217587007801</v>
      </c>
      <c r="K1826" s="48">
        <f>IF(I1826&lt;='CBSA Bike Groupings'!$B$2,'CBSA Bike Groupings'!$A$2,
IF(AND(I1826&lt;='CBSA Bike Groupings'!$B$3,I1826&gt;'CBSA Bike Groupings'!$B$2),'CBSA Bike Groupings'!$A$3,
IF(AND(I1826&lt;='CBSA Bike Groupings'!$B$4,I1826&gt;'CBSA Bike Groupings'!$B$3),'CBSA Bike Groupings'!$A$4,
IF(AND(I1826&lt;='CBSA Bike Groupings'!$B$5,I1826&gt;'CBSA Bike Groupings'!$B$4),'CBSA Bike Groupings'!$A$5,
IF(I1826&gt;'CBSA Bike Groupings'!$B$5,'CBSA Bike Groupings'!$A$6,"")))))</f>
        <v>3</v>
      </c>
      <c r="L1826" s="48">
        <f>IF(J1826&lt;='CBSA Walk Groupings'!$B$2,'CBSA Walk Groupings'!$A$2,
IF(AND(J1826&lt;='CBSA Walk Groupings'!$B$3,J1826&gt;'CBSA Walk Groupings'!$B$2),'CBSA Walk Groupings'!$A$3,
IF(AND(J1826&lt;='CBSA Walk Groupings'!$B$4,J1826&gt;'CBSA Walk Groupings'!$B$3),'CBSA Walk Groupings'!$A$4,
IF(AND(J1826&lt;='CBSA Walk Groupings'!$B$5,J1826&gt;'CBSA Walk Groupings'!$B$4),'CBSA Walk Groupings'!$A$5,
IF(J1826&gt;'CBSA Walk Groupings'!$B$5,'CBSA Walk Groupings'!$A$6,"")))))</f>
        <v>5</v>
      </c>
      <c r="M1826" s="72">
        <v>1</v>
      </c>
      <c r="N1826" s="72">
        <v>15</v>
      </c>
    </row>
    <row r="1827" spans="1:14" x14ac:dyDescent="0.25">
      <c r="A1827" t="str">
        <f t="shared" si="28"/>
        <v>Tahoe MPO_2013</v>
      </c>
      <c r="B1827" t="s">
        <v>509</v>
      </c>
      <c r="C1827" s="49" t="s">
        <v>182</v>
      </c>
      <c r="D1827">
        <v>2013</v>
      </c>
      <c r="E1827" s="45">
        <v>52891.917576263688</v>
      </c>
      <c r="F1827" s="50">
        <v>26281.186006635518</v>
      </c>
      <c r="G1827" s="46">
        <v>529.6057556910506</v>
      </c>
      <c r="H1827" s="46">
        <v>1700.1834409038634</v>
      </c>
      <c r="I1827" s="47">
        <v>2.0151516585185112</v>
      </c>
      <c r="J1827" s="47">
        <v>6.4692036366798602</v>
      </c>
      <c r="K1827" s="48">
        <f>IF(I1827&lt;='CBSA Bike Groupings'!$B$2,'CBSA Bike Groupings'!$A$2,
IF(AND(I1827&lt;='CBSA Bike Groupings'!$B$3,I1827&gt;'CBSA Bike Groupings'!$B$2),'CBSA Bike Groupings'!$A$3,
IF(AND(I1827&lt;='CBSA Bike Groupings'!$B$4,I1827&gt;'CBSA Bike Groupings'!$B$3),'CBSA Bike Groupings'!$A$4,
IF(AND(I1827&lt;='CBSA Bike Groupings'!$B$5,I1827&gt;'CBSA Bike Groupings'!$B$4),'CBSA Bike Groupings'!$A$5,
IF(I1827&gt;'CBSA Bike Groupings'!$B$5,'CBSA Bike Groupings'!$A$6,"")))))</f>
        <v>5</v>
      </c>
      <c r="L1827" s="48">
        <f>IF(J1827&lt;='CBSA Walk Groupings'!$B$2,'CBSA Walk Groupings'!$A$2,
IF(AND(J1827&lt;='CBSA Walk Groupings'!$B$3,J1827&gt;'CBSA Walk Groupings'!$B$2),'CBSA Walk Groupings'!$A$3,
IF(AND(J1827&lt;='CBSA Walk Groupings'!$B$4,J1827&gt;'CBSA Walk Groupings'!$B$3),'CBSA Walk Groupings'!$A$4,
IF(AND(J1827&lt;='CBSA Walk Groupings'!$B$5,J1827&gt;'CBSA Walk Groupings'!$B$4),'CBSA Walk Groupings'!$A$5,
IF(J1827&gt;'CBSA Walk Groupings'!$B$5,'CBSA Walk Groupings'!$A$6,"")))))</f>
        <v>5</v>
      </c>
      <c r="M1827" s="72">
        <v>1</v>
      </c>
      <c r="N1827" s="72">
        <v>2</v>
      </c>
    </row>
    <row r="1828" spans="1:14" x14ac:dyDescent="0.25">
      <c r="A1828" t="str">
        <f t="shared" si="28"/>
        <v>Tahoe MPO_2014</v>
      </c>
      <c r="B1828" t="s">
        <v>509</v>
      </c>
      <c r="C1828" s="49" t="s">
        <v>182</v>
      </c>
      <c r="D1828">
        <v>2014</v>
      </c>
      <c r="E1828" s="45">
        <v>52788.338617494795</v>
      </c>
      <c r="F1828" s="50">
        <v>25981.046765986488</v>
      </c>
      <c r="G1828" s="46">
        <v>590.94785039256783</v>
      </c>
      <c r="H1828" s="46">
        <v>1691.3795936489246</v>
      </c>
      <c r="I1828" s="47">
        <v>2.2745344162430623</v>
      </c>
      <c r="J1828" s="47">
        <v>6.5100517653631327</v>
      </c>
      <c r="K1828" s="48">
        <f>IF(I1828&lt;='CBSA Bike Groupings'!$B$2,'CBSA Bike Groupings'!$A$2,
IF(AND(I1828&lt;='CBSA Bike Groupings'!$B$3,I1828&gt;'CBSA Bike Groupings'!$B$2),'CBSA Bike Groupings'!$A$3,
IF(AND(I1828&lt;='CBSA Bike Groupings'!$B$4,I1828&gt;'CBSA Bike Groupings'!$B$3),'CBSA Bike Groupings'!$A$4,
IF(AND(I1828&lt;='CBSA Bike Groupings'!$B$5,I1828&gt;'CBSA Bike Groupings'!$B$4),'CBSA Bike Groupings'!$A$5,
IF(I1828&gt;'CBSA Bike Groupings'!$B$5,'CBSA Bike Groupings'!$A$6,"")))))</f>
        <v>5</v>
      </c>
      <c r="L1828" s="48">
        <f>IF(J1828&lt;='CBSA Walk Groupings'!$B$2,'CBSA Walk Groupings'!$A$2,
IF(AND(J1828&lt;='CBSA Walk Groupings'!$B$3,J1828&gt;'CBSA Walk Groupings'!$B$2),'CBSA Walk Groupings'!$A$3,
IF(AND(J1828&lt;='CBSA Walk Groupings'!$B$4,J1828&gt;'CBSA Walk Groupings'!$B$3),'CBSA Walk Groupings'!$A$4,
IF(AND(J1828&lt;='CBSA Walk Groupings'!$B$5,J1828&gt;'CBSA Walk Groupings'!$B$4),'CBSA Walk Groupings'!$A$5,
IF(J1828&gt;'CBSA Walk Groupings'!$B$5,'CBSA Walk Groupings'!$A$6,"")))))</f>
        <v>5</v>
      </c>
      <c r="M1828" s="72">
        <v>0</v>
      </c>
      <c r="N1828" s="72">
        <v>0</v>
      </c>
    </row>
    <row r="1829" spans="1:14" x14ac:dyDescent="0.25">
      <c r="A1829" t="str">
        <f t="shared" si="28"/>
        <v>Tahoe MPO_2015</v>
      </c>
      <c r="B1829" t="s">
        <v>509</v>
      </c>
      <c r="C1829" s="49" t="s">
        <v>182</v>
      </c>
      <c r="D1829">
        <v>2015</v>
      </c>
      <c r="E1829" s="45">
        <v>53445.294795016482</v>
      </c>
      <c r="F1829" s="50">
        <v>26791.569273198162</v>
      </c>
      <c r="G1829" s="46">
        <v>734.66274143501391</v>
      </c>
      <c r="H1829" s="46">
        <v>1825.3922899101638</v>
      </c>
      <c r="I1829" s="47">
        <v>2.742141507067144</v>
      </c>
      <c r="J1829" s="47">
        <v>6.8133085871018979</v>
      </c>
      <c r="K1829" s="48">
        <f>IF(I1829&lt;='CBSA Bike Groupings'!$B$2,'CBSA Bike Groupings'!$A$2,
IF(AND(I1829&lt;='CBSA Bike Groupings'!$B$3,I1829&gt;'CBSA Bike Groupings'!$B$2),'CBSA Bike Groupings'!$A$3,
IF(AND(I1829&lt;='CBSA Bike Groupings'!$B$4,I1829&gt;'CBSA Bike Groupings'!$B$3),'CBSA Bike Groupings'!$A$4,
IF(AND(I1829&lt;='CBSA Bike Groupings'!$B$5,I1829&gt;'CBSA Bike Groupings'!$B$4),'CBSA Bike Groupings'!$A$5,
IF(I1829&gt;'CBSA Bike Groupings'!$B$5,'CBSA Bike Groupings'!$A$6,"")))))</f>
        <v>5</v>
      </c>
      <c r="L1829" s="48">
        <f>IF(J1829&lt;='CBSA Walk Groupings'!$B$2,'CBSA Walk Groupings'!$A$2,
IF(AND(J1829&lt;='CBSA Walk Groupings'!$B$3,J1829&gt;'CBSA Walk Groupings'!$B$2),'CBSA Walk Groupings'!$A$3,
IF(AND(J1829&lt;='CBSA Walk Groupings'!$B$4,J1829&gt;'CBSA Walk Groupings'!$B$3),'CBSA Walk Groupings'!$A$4,
IF(AND(J1829&lt;='CBSA Walk Groupings'!$B$5,J1829&gt;'CBSA Walk Groupings'!$B$4),'CBSA Walk Groupings'!$A$5,
IF(J1829&gt;'CBSA Walk Groupings'!$B$5,'CBSA Walk Groupings'!$A$6,"")))))</f>
        <v>5</v>
      </c>
      <c r="M1829" s="72">
        <v>1</v>
      </c>
      <c r="N1829" s="72">
        <v>1</v>
      </c>
    </row>
    <row r="1830" spans="1:14" x14ac:dyDescent="0.25">
      <c r="A1830" t="str">
        <f t="shared" si="28"/>
        <v>Tahoe MPO_2016</v>
      </c>
      <c r="B1830" t="s">
        <v>509</v>
      </c>
      <c r="C1830" s="49" t="s">
        <v>182</v>
      </c>
      <c r="D1830">
        <v>2016</v>
      </c>
      <c r="E1830" s="45">
        <v>52278.718013350684</v>
      </c>
      <c r="F1830" s="50">
        <v>25922.037858685944</v>
      </c>
      <c r="G1830" s="46">
        <v>605.85679186703612</v>
      </c>
      <c r="H1830" s="46">
        <v>1657.9885106471277</v>
      </c>
      <c r="I1830" s="47">
        <v>2.3372267071357045</v>
      </c>
      <c r="J1830" s="47">
        <v>6.3960577470245834</v>
      </c>
      <c r="K1830" s="48">
        <f>IF(I1830&lt;='CBSA Bike Groupings'!$B$2,'CBSA Bike Groupings'!$A$2,
IF(AND(I1830&lt;='CBSA Bike Groupings'!$B$3,I1830&gt;'CBSA Bike Groupings'!$B$2),'CBSA Bike Groupings'!$A$3,
IF(AND(I1830&lt;='CBSA Bike Groupings'!$B$4,I1830&gt;'CBSA Bike Groupings'!$B$3),'CBSA Bike Groupings'!$A$4,
IF(AND(I1830&lt;='CBSA Bike Groupings'!$B$5,I1830&gt;'CBSA Bike Groupings'!$B$4),'CBSA Bike Groupings'!$A$5,
IF(I1830&gt;'CBSA Bike Groupings'!$B$5,'CBSA Bike Groupings'!$A$6,"")))))</f>
        <v>5</v>
      </c>
      <c r="L1830" s="48">
        <f>IF(J1830&lt;='CBSA Walk Groupings'!$B$2,'CBSA Walk Groupings'!$A$2,
IF(AND(J1830&lt;='CBSA Walk Groupings'!$B$3,J1830&gt;'CBSA Walk Groupings'!$B$2),'CBSA Walk Groupings'!$A$3,
IF(AND(J1830&lt;='CBSA Walk Groupings'!$B$4,J1830&gt;'CBSA Walk Groupings'!$B$3),'CBSA Walk Groupings'!$A$4,
IF(AND(J1830&lt;='CBSA Walk Groupings'!$B$5,J1830&gt;'CBSA Walk Groupings'!$B$4),'CBSA Walk Groupings'!$A$5,
IF(J1830&gt;'CBSA Walk Groupings'!$B$5,'CBSA Walk Groupings'!$A$6,"")))))</f>
        <v>5</v>
      </c>
      <c r="M1830" s="72">
        <v>0</v>
      </c>
      <c r="N1830" s="72">
        <v>1</v>
      </c>
    </row>
    <row r="1831" spans="1:14" x14ac:dyDescent="0.25">
      <c r="A1831" t="str">
        <f t="shared" si="28"/>
        <v>Tahoe MPO_2017</v>
      </c>
      <c r="B1831" t="s">
        <v>509</v>
      </c>
      <c r="C1831" s="49" t="s">
        <v>182</v>
      </c>
      <c r="D1831">
        <v>2017</v>
      </c>
      <c r="E1831" s="45">
        <v>51788</v>
      </c>
      <c r="F1831" s="50">
        <v>25761</v>
      </c>
      <c r="G1831" s="46">
        <v>487</v>
      </c>
      <c r="H1831" s="46">
        <v>1463</v>
      </c>
      <c r="I1831" s="47">
        <f>(G1831/$F1831)*100</f>
        <v>1.8904545630992586</v>
      </c>
      <c r="J1831" s="47">
        <f>(H1831/$F1831)*100</f>
        <v>5.6791273630682042</v>
      </c>
      <c r="K1831" s="48">
        <f>IF(I1831&lt;='CBSA Bike Groupings'!$B$2,'CBSA Bike Groupings'!$A$2,
IF(AND(I1831&lt;='CBSA Bike Groupings'!$B$3,I1831&gt;'CBSA Bike Groupings'!$B$2),'CBSA Bike Groupings'!$A$3,
IF(AND(I1831&lt;='CBSA Bike Groupings'!$B$4,I1831&gt;'CBSA Bike Groupings'!$B$3),'CBSA Bike Groupings'!$A$4,
IF(AND(I1831&lt;='CBSA Bike Groupings'!$B$5,I1831&gt;'CBSA Bike Groupings'!$B$4),'CBSA Bike Groupings'!$A$5,
IF(I1831&gt;'CBSA Bike Groupings'!$B$5,'CBSA Bike Groupings'!$A$6,"")))))</f>
        <v>5</v>
      </c>
      <c r="L1831" s="48">
        <f>IF(J1831&lt;='CBSA Walk Groupings'!$B$2,'CBSA Walk Groupings'!$A$2,
IF(AND(J1831&lt;='CBSA Walk Groupings'!$B$3,J1831&gt;'CBSA Walk Groupings'!$B$2),'CBSA Walk Groupings'!$A$3,
IF(AND(J1831&lt;='CBSA Walk Groupings'!$B$4,J1831&gt;'CBSA Walk Groupings'!$B$3),'CBSA Walk Groupings'!$A$4,
IF(AND(J1831&lt;='CBSA Walk Groupings'!$B$5,J1831&gt;'CBSA Walk Groupings'!$B$4),'CBSA Walk Groupings'!$A$5,
IF(J1831&gt;'CBSA Walk Groupings'!$B$5,'CBSA Walk Groupings'!$A$6,"")))))</f>
        <v>5</v>
      </c>
      <c r="M1831" s="72">
        <v>1</v>
      </c>
      <c r="N1831" s="72">
        <v>1</v>
      </c>
    </row>
    <row r="1832" spans="1:14" x14ac:dyDescent="0.25">
      <c r="A1832" t="str">
        <f t="shared" si="28"/>
        <v>Texarkana MPO_2013</v>
      </c>
      <c r="B1832" t="s">
        <v>510</v>
      </c>
      <c r="C1832" s="49" t="s">
        <v>93</v>
      </c>
      <c r="D1832">
        <v>2013</v>
      </c>
      <c r="E1832" s="45">
        <v>85996.078602925962</v>
      </c>
      <c r="F1832" s="50">
        <v>34210.9330658217</v>
      </c>
      <c r="G1832" s="46">
        <v>22</v>
      </c>
      <c r="H1832" s="46">
        <v>280.45151980006904</v>
      </c>
      <c r="I1832" s="47">
        <v>6.4306927722994539E-2</v>
      </c>
      <c r="J1832" s="47">
        <v>0.81977161879940952</v>
      </c>
      <c r="K1832" s="48">
        <f>IF(I1832&lt;='CBSA Bike Groupings'!$B$2,'CBSA Bike Groupings'!$A$2,
IF(AND(I1832&lt;='CBSA Bike Groupings'!$B$3,I1832&gt;'CBSA Bike Groupings'!$B$2),'CBSA Bike Groupings'!$A$3,
IF(AND(I1832&lt;='CBSA Bike Groupings'!$B$4,I1832&gt;'CBSA Bike Groupings'!$B$3),'CBSA Bike Groupings'!$A$4,
IF(AND(I1832&lt;='CBSA Bike Groupings'!$B$5,I1832&gt;'CBSA Bike Groupings'!$B$4),'CBSA Bike Groupings'!$A$5,
IF(I1832&gt;'CBSA Bike Groupings'!$B$5,'CBSA Bike Groupings'!$A$6,"")))))</f>
        <v>1</v>
      </c>
      <c r="L1832" s="48">
        <f>IF(J1832&lt;='CBSA Walk Groupings'!$B$2,'CBSA Walk Groupings'!$A$2,
IF(AND(J1832&lt;='CBSA Walk Groupings'!$B$3,J1832&gt;'CBSA Walk Groupings'!$B$2),'CBSA Walk Groupings'!$A$3,
IF(AND(J1832&lt;='CBSA Walk Groupings'!$B$4,J1832&gt;'CBSA Walk Groupings'!$B$3),'CBSA Walk Groupings'!$A$4,
IF(AND(J1832&lt;='CBSA Walk Groupings'!$B$5,J1832&gt;'CBSA Walk Groupings'!$B$4),'CBSA Walk Groupings'!$A$5,
IF(J1832&gt;'CBSA Walk Groupings'!$B$5,'CBSA Walk Groupings'!$A$6,"")))))</f>
        <v>1</v>
      </c>
      <c r="M1832" s="72">
        <v>1</v>
      </c>
      <c r="N1832" s="72">
        <v>2</v>
      </c>
    </row>
    <row r="1833" spans="1:14" x14ac:dyDescent="0.25">
      <c r="A1833" t="str">
        <f t="shared" si="28"/>
        <v>Texarkana MPO_2014</v>
      </c>
      <c r="B1833" t="s">
        <v>510</v>
      </c>
      <c r="C1833" s="49" t="s">
        <v>93</v>
      </c>
      <c r="D1833">
        <v>2014</v>
      </c>
      <c r="E1833" s="45">
        <v>85903.762875429558</v>
      </c>
      <c r="F1833" s="50">
        <v>34210.452371684019</v>
      </c>
      <c r="G1833" s="46">
        <v>54</v>
      </c>
      <c r="H1833" s="46">
        <v>350.50335508402839</v>
      </c>
      <c r="I1833" s="47">
        <v>0.15784649502236861</v>
      </c>
      <c r="J1833" s="47">
        <v>1.0245504832147145</v>
      </c>
      <c r="K1833" s="48">
        <f>IF(I1833&lt;='CBSA Bike Groupings'!$B$2,'CBSA Bike Groupings'!$A$2,
IF(AND(I1833&lt;='CBSA Bike Groupings'!$B$3,I1833&gt;'CBSA Bike Groupings'!$B$2),'CBSA Bike Groupings'!$A$3,
IF(AND(I1833&lt;='CBSA Bike Groupings'!$B$4,I1833&gt;'CBSA Bike Groupings'!$B$3),'CBSA Bike Groupings'!$A$4,
IF(AND(I1833&lt;='CBSA Bike Groupings'!$B$5,I1833&gt;'CBSA Bike Groupings'!$B$4),'CBSA Bike Groupings'!$A$5,
IF(I1833&gt;'CBSA Bike Groupings'!$B$5,'CBSA Bike Groupings'!$A$6,"")))))</f>
        <v>1</v>
      </c>
      <c r="L1833" s="48">
        <f>IF(J1833&lt;='CBSA Walk Groupings'!$B$2,'CBSA Walk Groupings'!$A$2,
IF(AND(J1833&lt;='CBSA Walk Groupings'!$B$3,J1833&gt;'CBSA Walk Groupings'!$B$2),'CBSA Walk Groupings'!$A$3,
IF(AND(J1833&lt;='CBSA Walk Groupings'!$B$4,J1833&gt;'CBSA Walk Groupings'!$B$3),'CBSA Walk Groupings'!$A$4,
IF(AND(J1833&lt;='CBSA Walk Groupings'!$B$5,J1833&gt;'CBSA Walk Groupings'!$B$4),'CBSA Walk Groupings'!$A$5,
IF(J1833&gt;'CBSA Walk Groupings'!$B$5,'CBSA Walk Groupings'!$A$6,"")))))</f>
        <v>1</v>
      </c>
      <c r="M1833" s="72">
        <v>0</v>
      </c>
      <c r="N1833" s="72">
        <v>1</v>
      </c>
    </row>
    <row r="1834" spans="1:14" x14ac:dyDescent="0.25">
      <c r="A1834" t="str">
        <f t="shared" si="28"/>
        <v>Texarkana MPO_2015</v>
      </c>
      <c r="B1834" t="s">
        <v>510</v>
      </c>
      <c r="C1834" s="49" t="s">
        <v>93</v>
      </c>
      <c r="D1834">
        <v>2015</v>
      </c>
      <c r="E1834" s="45">
        <v>86360.898133628551</v>
      </c>
      <c r="F1834" s="50">
        <v>33681.050686086237</v>
      </c>
      <c r="G1834" s="46">
        <v>67</v>
      </c>
      <c r="H1834" s="46">
        <v>395.77734998205437</v>
      </c>
      <c r="I1834" s="47">
        <v>0.19892491069964732</v>
      </c>
      <c r="J1834" s="47">
        <v>1.17507423883766</v>
      </c>
      <c r="K1834" s="48">
        <f>IF(I1834&lt;='CBSA Bike Groupings'!$B$2,'CBSA Bike Groupings'!$A$2,
IF(AND(I1834&lt;='CBSA Bike Groupings'!$B$3,I1834&gt;'CBSA Bike Groupings'!$B$2),'CBSA Bike Groupings'!$A$3,
IF(AND(I1834&lt;='CBSA Bike Groupings'!$B$4,I1834&gt;'CBSA Bike Groupings'!$B$3),'CBSA Bike Groupings'!$A$4,
IF(AND(I1834&lt;='CBSA Bike Groupings'!$B$5,I1834&gt;'CBSA Bike Groupings'!$B$4),'CBSA Bike Groupings'!$A$5,
IF(I1834&gt;'CBSA Bike Groupings'!$B$5,'CBSA Bike Groupings'!$A$6,"")))))</f>
        <v>1</v>
      </c>
      <c r="L1834" s="48">
        <f>IF(J1834&lt;='CBSA Walk Groupings'!$B$2,'CBSA Walk Groupings'!$A$2,
IF(AND(J1834&lt;='CBSA Walk Groupings'!$B$3,J1834&gt;'CBSA Walk Groupings'!$B$2),'CBSA Walk Groupings'!$A$3,
IF(AND(J1834&lt;='CBSA Walk Groupings'!$B$4,J1834&gt;'CBSA Walk Groupings'!$B$3),'CBSA Walk Groupings'!$A$4,
IF(AND(J1834&lt;='CBSA Walk Groupings'!$B$5,J1834&gt;'CBSA Walk Groupings'!$B$4),'CBSA Walk Groupings'!$A$5,
IF(J1834&gt;'CBSA Walk Groupings'!$B$5,'CBSA Walk Groupings'!$A$6,"")))))</f>
        <v>1</v>
      </c>
      <c r="M1834" s="72">
        <v>0</v>
      </c>
      <c r="N1834" s="72">
        <v>1</v>
      </c>
    </row>
    <row r="1835" spans="1:14" x14ac:dyDescent="0.25">
      <c r="A1835" t="str">
        <f t="shared" si="28"/>
        <v>Texarkana MPO_2016</v>
      </c>
      <c r="B1835" t="s">
        <v>510</v>
      </c>
      <c r="C1835" s="49" t="s">
        <v>93</v>
      </c>
      <c r="D1835">
        <v>2016</v>
      </c>
      <c r="E1835" s="45">
        <v>86451.754117292599</v>
      </c>
      <c r="F1835" s="50">
        <v>33889.771951025468</v>
      </c>
      <c r="G1835" s="46">
        <v>61</v>
      </c>
      <c r="H1835" s="46">
        <v>452.36200037987857</v>
      </c>
      <c r="I1835" s="47">
        <v>0.17999530975939249</v>
      </c>
      <c r="J1835" s="47">
        <v>1.3348039078976173</v>
      </c>
      <c r="K1835" s="48">
        <f>IF(I1835&lt;='CBSA Bike Groupings'!$B$2,'CBSA Bike Groupings'!$A$2,
IF(AND(I1835&lt;='CBSA Bike Groupings'!$B$3,I1835&gt;'CBSA Bike Groupings'!$B$2),'CBSA Bike Groupings'!$A$3,
IF(AND(I1835&lt;='CBSA Bike Groupings'!$B$4,I1835&gt;'CBSA Bike Groupings'!$B$3),'CBSA Bike Groupings'!$A$4,
IF(AND(I1835&lt;='CBSA Bike Groupings'!$B$5,I1835&gt;'CBSA Bike Groupings'!$B$4),'CBSA Bike Groupings'!$A$5,
IF(I1835&gt;'CBSA Bike Groupings'!$B$5,'CBSA Bike Groupings'!$A$6,"")))))</f>
        <v>1</v>
      </c>
      <c r="L1835" s="48">
        <f>IF(J1835&lt;='CBSA Walk Groupings'!$B$2,'CBSA Walk Groupings'!$A$2,
IF(AND(J1835&lt;='CBSA Walk Groupings'!$B$3,J1835&gt;'CBSA Walk Groupings'!$B$2),'CBSA Walk Groupings'!$A$3,
IF(AND(J1835&lt;='CBSA Walk Groupings'!$B$4,J1835&gt;'CBSA Walk Groupings'!$B$3),'CBSA Walk Groupings'!$A$4,
IF(AND(J1835&lt;='CBSA Walk Groupings'!$B$5,J1835&gt;'CBSA Walk Groupings'!$B$4),'CBSA Walk Groupings'!$A$5,
IF(J1835&gt;'CBSA Walk Groupings'!$B$5,'CBSA Walk Groupings'!$A$6,"")))))</f>
        <v>2</v>
      </c>
      <c r="M1835" s="72">
        <v>0</v>
      </c>
      <c r="N1835" s="72">
        <v>5</v>
      </c>
    </row>
    <row r="1836" spans="1:14" x14ac:dyDescent="0.25">
      <c r="A1836" t="str">
        <f t="shared" si="28"/>
        <v>Texarkana MPO_2017</v>
      </c>
      <c r="B1836" t="s">
        <v>510</v>
      </c>
      <c r="C1836" s="49" t="s">
        <v>93</v>
      </c>
      <c r="D1836">
        <v>2017</v>
      </c>
      <c r="E1836" s="45">
        <v>86738</v>
      </c>
      <c r="F1836" s="50">
        <v>33727</v>
      </c>
      <c r="G1836" s="46">
        <v>50</v>
      </c>
      <c r="H1836" s="46">
        <v>402</v>
      </c>
      <c r="I1836" s="47">
        <f>(G1836/$F1836)*100</f>
        <v>0.14824917721706646</v>
      </c>
      <c r="J1836" s="47">
        <f>(H1836/$F1836)*100</f>
        <v>1.1919233848252142</v>
      </c>
      <c r="K1836" s="48">
        <f>IF(I1836&lt;='CBSA Bike Groupings'!$B$2,'CBSA Bike Groupings'!$A$2,
IF(AND(I1836&lt;='CBSA Bike Groupings'!$B$3,I1836&gt;'CBSA Bike Groupings'!$B$2),'CBSA Bike Groupings'!$A$3,
IF(AND(I1836&lt;='CBSA Bike Groupings'!$B$4,I1836&gt;'CBSA Bike Groupings'!$B$3),'CBSA Bike Groupings'!$A$4,
IF(AND(I1836&lt;='CBSA Bike Groupings'!$B$5,I1836&gt;'CBSA Bike Groupings'!$B$4),'CBSA Bike Groupings'!$A$5,
IF(I1836&gt;'CBSA Bike Groupings'!$B$5,'CBSA Bike Groupings'!$A$6,"")))))</f>
        <v>1</v>
      </c>
      <c r="L1836" s="48">
        <f>IF(J1836&lt;='CBSA Walk Groupings'!$B$2,'CBSA Walk Groupings'!$A$2,
IF(AND(J1836&lt;='CBSA Walk Groupings'!$B$3,J1836&gt;'CBSA Walk Groupings'!$B$2),'CBSA Walk Groupings'!$A$3,
IF(AND(J1836&lt;='CBSA Walk Groupings'!$B$4,J1836&gt;'CBSA Walk Groupings'!$B$3),'CBSA Walk Groupings'!$A$4,
IF(AND(J1836&lt;='CBSA Walk Groupings'!$B$5,J1836&gt;'CBSA Walk Groupings'!$B$4),'CBSA Walk Groupings'!$A$5,
IF(J1836&gt;'CBSA Walk Groupings'!$B$5,'CBSA Walk Groupings'!$A$6,"")))))</f>
        <v>1</v>
      </c>
      <c r="M1836" s="72">
        <v>0</v>
      </c>
      <c r="N1836" s="72">
        <v>3</v>
      </c>
    </row>
    <row r="1837" spans="1:14" x14ac:dyDescent="0.25">
      <c r="A1837" t="str">
        <f t="shared" si="28"/>
        <v>The Chicago Metropolitan Agency for Planning_2013</v>
      </c>
      <c r="B1837" t="s">
        <v>511</v>
      </c>
      <c r="C1837" s="49" t="s">
        <v>195</v>
      </c>
      <c r="D1837">
        <v>2013</v>
      </c>
      <c r="E1837" s="45">
        <v>8389369.2630758714</v>
      </c>
      <c r="F1837" s="50">
        <v>3891345.9782409775</v>
      </c>
      <c r="G1837" s="46">
        <v>24672.061107889909</v>
      </c>
      <c r="H1837" s="46">
        <v>123210.13014671311</v>
      </c>
      <c r="I1837" s="47">
        <v>0.63402383766047277</v>
      </c>
      <c r="J1837" s="47">
        <v>3.1662599736867483</v>
      </c>
      <c r="K1837" s="48">
        <f>IF(I1837&lt;='CBSA Bike Groupings'!$B$2,'CBSA Bike Groupings'!$A$2,
IF(AND(I1837&lt;='CBSA Bike Groupings'!$B$3,I1837&gt;'CBSA Bike Groupings'!$B$2),'CBSA Bike Groupings'!$A$3,
IF(AND(I1837&lt;='CBSA Bike Groupings'!$B$4,I1837&gt;'CBSA Bike Groupings'!$B$3),'CBSA Bike Groupings'!$A$4,
IF(AND(I1837&lt;='CBSA Bike Groupings'!$B$5,I1837&gt;'CBSA Bike Groupings'!$B$4),'CBSA Bike Groupings'!$A$5,
IF(I1837&gt;'CBSA Bike Groupings'!$B$5,'CBSA Bike Groupings'!$A$6,"")))))</f>
        <v>4</v>
      </c>
      <c r="L1837" s="48">
        <f>IF(J1837&lt;='CBSA Walk Groupings'!$B$2,'CBSA Walk Groupings'!$A$2,
IF(AND(J1837&lt;='CBSA Walk Groupings'!$B$3,J1837&gt;'CBSA Walk Groupings'!$B$2),'CBSA Walk Groupings'!$A$3,
IF(AND(J1837&lt;='CBSA Walk Groupings'!$B$4,J1837&gt;'CBSA Walk Groupings'!$B$3),'CBSA Walk Groupings'!$A$4,
IF(AND(J1837&lt;='CBSA Walk Groupings'!$B$5,J1837&gt;'CBSA Walk Groupings'!$B$4),'CBSA Walk Groupings'!$A$5,
IF(J1837&gt;'CBSA Walk Groupings'!$B$5,'CBSA Walk Groupings'!$A$6,"")))))</f>
        <v>4</v>
      </c>
      <c r="M1837" s="72">
        <v>16</v>
      </c>
      <c r="N1837" s="72">
        <v>74</v>
      </c>
    </row>
    <row r="1838" spans="1:14" x14ac:dyDescent="0.25">
      <c r="A1838" t="str">
        <f t="shared" si="28"/>
        <v>The Chicago Metropolitan Agency for Planning_2014</v>
      </c>
      <c r="B1838" t="s">
        <v>511</v>
      </c>
      <c r="C1838" s="49" t="s">
        <v>195</v>
      </c>
      <c r="D1838">
        <v>2014</v>
      </c>
      <c r="E1838" s="45">
        <v>8415723.7300755344</v>
      </c>
      <c r="F1838" s="50">
        <v>3926545.9397404687</v>
      </c>
      <c r="G1838" s="46">
        <v>25784.011755380423</v>
      </c>
      <c r="H1838" s="46">
        <v>123730.52972256768</v>
      </c>
      <c r="I1838" s="47">
        <v>0.65665885872927443</v>
      </c>
      <c r="J1838" s="47">
        <v>3.1511290488236554</v>
      </c>
      <c r="K1838" s="48">
        <f>IF(I1838&lt;='CBSA Bike Groupings'!$B$2,'CBSA Bike Groupings'!$A$2,
IF(AND(I1838&lt;='CBSA Bike Groupings'!$B$3,I1838&gt;'CBSA Bike Groupings'!$B$2),'CBSA Bike Groupings'!$A$3,
IF(AND(I1838&lt;='CBSA Bike Groupings'!$B$4,I1838&gt;'CBSA Bike Groupings'!$B$3),'CBSA Bike Groupings'!$A$4,
IF(AND(I1838&lt;='CBSA Bike Groupings'!$B$5,I1838&gt;'CBSA Bike Groupings'!$B$4),'CBSA Bike Groupings'!$A$5,
IF(I1838&gt;'CBSA Bike Groupings'!$B$5,'CBSA Bike Groupings'!$A$6,"")))))</f>
        <v>4</v>
      </c>
      <c r="L1838" s="48">
        <f>IF(J1838&lt;='CBSA Walk Groupings'!$B$2,'CBSA Walk Groupings'!$A$2,
IF(AND(J1838&lt;='CBSA Walk Groupings'!$B$3,J1838&gt;'CBSA Walk Groupings'!$B$2),'CBSA Walk Groupings'!$A$3,
IF(AND(J1838&lt;='CBSA Walk Groupings'!$B$4,J1838&gt;'CBSA Walk Groupings'!$B$3),'CBSA Walk Groupings'!$A$4,
IF(AND(J1838&lt;='CBSA Walk Groupings'!$B$5,J1838&gt;'CBSA Walk Groupings'!$B$4),'CBSA Walk Groupings'!$A$5,
IF(J1838&gt;'CBSA Walk Groupings'!$B$5,'CBSA Walk Groupings'!$A$6,"")))))</f>
        <v>4</v>
      </c>
      <c r="M1838" s="72">
        <v>19</v>
      </c>
      <c r="N1838" s="72">
        <v>85</v>
      </c>
    </row>
    <row r="1839" spans="1:14" x14ac:dyDescent="0.25">
      <c r="A1839" t="str">
        <f t="shared" si="28"/>
        <v>The Chicago Metropolitan Agency for Planning_2015</v>
      </c>
      <c r="B1839" t="s">
        <v>511</v>
      </c>
      <c r="C1839" s="49" t="s">
        <v>195</v>
      </c>
      <c r="D1839">
        <v>2015</v>
      </c>
      <c r="E1839" s="45">
        <v>8433535.9473117944</v>
      </c>
      <c r="F1839" s="50">
        <v>3979791.1422525188</v>
      </c>
      <c r="G1839" s="46">
        <v>27223.838009121377</v>
      </c>
      <c r="H1839" s="46">
        <v>124281.34236956669</v>
      </c>
      <c r="I1839" s="47">
        <v>0.68405192725045816</v>
      </c>
      <c r="J1839" s="47">
        <v>3.1228106683815771</v>
      </c>
      <c r="K1839" s="48">
        <f>IF(I1839&lt;='CBSA Bike Groupings'!$B$2,'CBSA Bike Groupings'!$A$2,
IF(AND(I1839&lt;='CBSA Bike Groupings'!$B$3,I1839&gt;'CBSA Bike Groupings'!$B$2),'CBSA Bike Groupings'!$A$3,
IF(AND(I1839&lt;='CBSA Bike Groupings'!$B$4,I1839&gt;'CBSA Bike Groupings'!$B$3),'CBSA Bike Groupings'!$A$4,
IF(AND(I1839&lt;='CBSA Bike Groupings'!$B$5,I1839&gt;'CBSA Bike Groupings'!$B$4),'CBSA Bike Groupings'!$A$5,
IF(I1839&gt;'CBSA Bike Groupings'!$B$5,'CBSA Bike Groupings'!$A$6,"")))))</f>
        <v>4</v>
      </c>
      <c r="L1839" s="48">
        <f>IF(J1839&lt;='CBSA Walk Groupings'!$B$2,'CBSA Walk Groupings'!$A$2,
IF(AND(J1839&lt;='CBSA Walk Groupings'!$B$3,J1839&gt;'CBSA Walk Groupings'!$B$2),'CBSA Walk Groupings'!$A$3,
IF(AND(J1839&lt;='CBSA Walk Groupings'!$B$4,J1839&gt;'CBSA Walk Groupings'!$B$3),'CBSA Walk Groupings'!$A$4,
IF(AND(J1839&lt;='CBSA Walk Groupings'!$B$5,J1839&gt;'CBSA Walk Groupings'!$B$4),'CBSA Walk Groupings'!$A$5,
IF(J1839&gt;'CBSA Walk Groupings'!$B$5,'CBSA Walk Groupings'!$A$6,"")))))</f>
        <v>4</v>
      </c>
      <c r="M1839" s="72">
        <v>20</v>
      </c>
      <c r="N1839" s="72">
        <v>104</v>
      </c>
    </row>
    <row r="1840" spans="1:14" x14ac:dyDescent="0.25">
      <c r="A1840" t="str">
        <f t="shared" si="28"/>
        <v>The Chicago Metropolitan Agency for Planning_2016</v>
      </c>
      <c r="B1840" t="s">
        <v>511</v>
      </c>
      <c r="C1840" s="49" t="s">
        <v>195</v>
      </c>
      <c r="D1840">
        <v>2016</v>
      </c>
      <c r="E1840" s="45">
        <v>8428621.948625464</v>
      </c>
      <c r="F1840" s="50">
        <v>4027753.1865590559</v>
      </c>
      <c r="G1840" s="46">
        <v>28713.68353853708</v>
      </c>
      <c r="H1840" s="46">
        <v>125107.75119025442</v>
      </c>
      <c r="I1840" s="47">
        <v>0.71289580588892598</v>
      </c>
      <c r="J1840" s="47">
        <v>3.1061424420877946</v>
      </c>
      <c r="K1840" s="48">
        <f>IF(I1840&lt;='CBSA Bike Groupings'!$B$2,'CBSA Bike Groupings'!$A$2,
IF(AND(I1840&lt;='CBSA Bike Groupings'!$B$3,I1840&gt;'CBSA Bike Groupings'!$B$2),'CBSA Bike Groupings'!$A$3,
IF(AND(I1840&lt;='CBSA Bike Groupings'!$B$4,I1840&gt;'CBSA Bike Groupings'!$B$3),'CBSA Bike Groupings'!$A$4,
IF(AND(I1840&lt;='CBSA Bike Groupings'!$B$5,I1840&gt;'CBSA Bike Groupings'!$B$4),'CBSA Bike Groupings'!$A$5,
IF(I1840&gt;'CBSA Bike Groupings'!$B$5,'CBSA Bike Groupings'!$A$6,"")))))</f>
        <v>4</v>
      </c>
      <c r="L1840" s="48">
        <f>IF(J1840&lt;='CBSA Walk Groupings'!$B$2,'CBSA Walk Groupings'!$A$2,
IF(AND(J1840&lt;='CBSA Walk Groupings'!$B$3,J1840&gt;'CBSA Walk Groupings'!$B$2),'CBSA Walk Groupings'!$A$3,
IF(AND(J1840&lt;='CBSA Walk Groupings'!$B$4,J1840&gt;'CBSA Walk Groupings'!$B$3),'CBSA Walk Groupings'!$A$4,
IF(AND(J1840&lt;='CBSA Walk Groupings'!$B$5,J1840&gt;'CBSA Walk Groupings'!$B$4),'CBSA Walk Groupings'!$A$5,
IF(J1840&gt;'CBSA Walk Groupings'!$B$5,'CBSA Walk Groupings'!$A$6,"")))))</f>
        <v>4</v>
      </c>
      <c r="M1840" s="72">
        <v>13</v>
      </c>
      <c r="N1840" s="72">
        <v>95</v>
      </c>
    </row>
    <row r="1841" spans="1:14" x14ac:dyDescent="0.25">
      <c r="A1841" t="str">
        <f t="shared" si="28"/>
        <v>The Chicago Metropolitan Agency for Planning_2017</v>
      </c>
      <c r="B1841" t="s">
        <v>511</v>
      </c>
      <c r="C1841" s="49" t="s">
        <v>195</v>
      </c>
      <c r="D1841">
        <v>2017</v>
      </c>
      <c r="E1841" s="45">
        <v>8449800</v>
      </c>
      <c r="F1841" s="50">
        <v>4076711</v>
      </c>
      <c r="G1841" s="46">
        <v>29073</v>
      </c>
      <c r="H1841" s="46">
        <v>125602</v>
      </c>
      <c r="I1841" s="47">
        <f>(G1841/$F1841)*100</f>
        <v>0.71314841792807981</v>
      </c>
      <c r="J1841" s="47">
        <f>(H1841/$F1841)*100</f>
        <v>3.0809640418464785</v>
      </c>
      <c r="K1841" s="48">
        <f>IF(I1841&lt;='CBSA Bike Groupings'!$B$2,'CBSA Bike Groupings'!$A$2,
IF(AND(I1841&lt;='CBSA Bike Groupings'!$B$3,I1841&gt;'CBSA Bike Groupings'!$B$2),'CBSA Bike Groupings'!$A$3,
IF(AND(I1841&lt;='CBSA Bike Groupings'!$B$4,I1841&gt;'CBSA Bike Groupings'!$B$3),'CBSA Bike Groupings'!$A$4,
IF(AND(I1841&lt;='CBSA Bike Groupings'!$B$5,I1841&gt;'CBSA Bike Groupings'!$B$4),'CBSA Bike Groupings'!$A$5,
IF(I1841&gt;'CBSA Bike Groupings'!$B$5,'CBSA Bike Groupings'!$A$6,"")))))</f>
        <v>4</v>
      </c>
      <c r="L1841" s="48">
        <f>IF(J1841&lt;='CBSA Walk Groupings'!$B$2,'CBSA Walk Groupings'!$A$2,
IF(AND(J1841&lt;='CBSA Walk Groupings'!$B$3,J1841&gt;'CBSA Walk Groupings'!$B$2),'CBSA Walk Groupings'!$A$3,
IF(AND(J1841&lt;='CBSA Walk Groupings'!$B$4,J1841&gt;'CBSA Walk Groupings'!$B$3),'CBSA Walk Groupings'!$A$4,
IF(AND(J1841&lt;='CBSA Walk Groupings'!$B$5,J1841&gt;'CBSA Walk Groupings'!$B$4),'CBSA Walk Groupings'!$A$5,
IF(J1841&gt;'CBSA Walk Groupings'!$B$5,'CBSA Walk Groupings'!$A$6,"")))))</f>
        <v>4</v>
      </c>
      <c r="M1841" s="72">
        <v>11</v>
      </c>
      <c r="N1841" s="72">
        <v>108</v>
      </c>
    </row>
    <row r="1842" spans="1:14" x14ac:dyDescent="0.25">
      <c r="A1842" t="str">
        <f t="shared" si="28"/>
        <v>Thurston Regional Planning Council_2013</v>
      </c>
      <c r="B1842" t="s">
        <v>512</v>
      </c>
      <c r="C1842" s="49" t="s">
        <v>347</v>
      </c>
      <c r="D1842">
        <v>2013</v>
      </c>
      <c r="E1842" s="45">
        <v>157285.89566124004</v>
      </c>
      <c r="F1842" s="50">
        <v>73060.089451180203</v>
      </c>
      <c r="G1842" s="46">
        <v>1230.9130213868996</v>
      </c>
      <c r="H1842" s="46">
        <v>1826.0604133388595</v>
      </c>
      <c r="I1842" s="47">
        <v>1.6847953932624369</v>
      </c>
      <c r="J1842" s="47">
        <v>2.4993952608818786</v>
      </c>
      <c r="K1842" s="48">
        <f>IF(I1842&lt;='CBSA Bike Groupings'!$B$2,'CBSA Bike Groupings'!$A$2,
IF(AND(I1842&lt;='CBSA Bike Groupings'!$B$3,I1842&gt;'CBSA Bike Groupings'!$B$2),'CBSA Bike Groupings'!$A$3,
IF(AND(I1842&lt;='CBSA Bike Groupings'!$B$4,I1842&gt;'CBSA Bike Groupings'!$B$3),'CBSA Bike Groupings'!$A$4,
IF(AND(I1842&lt;='CBSA Bike Groupings'!$B$5,I1842&gt;'CBSA Bike Groupings'!$B$4),'CBSA Bike Groupings'!$A$5,
IF(I1842&gt;'CBSA Bike Groupings'!$B$5,'CBSA Bike Groupings'!$A$6,"")))))</f>
        <v>5</v>
      </c>
      <c r="L1842" s="48">
        <f>IF(J1842&lt;='CBSA Walk Groupings'!$B$2,'CBSA Walk Groupings'!$A$2,
IF(AND(J1842&lt;='CBSA Walk Groupings'!$B$3,J1842&gt;'CBSA Walk Groupings'!$B$2),'CBSA Walk Groupings'!$A$3,
IF(AND(J1842&lt;='CBSA Walk Groupings'!$B$4,J1842&gt;'CBSA Walk Groupings'!$B$3),'CBSA Walk Groupings'!$A$4,
IF(AND(J1842&lt;='CBSA Walk Groupings'!$B$5,J1842&gt;'CBSA Walk Groupings'!$B$4),'CBSA Walk Groupings'!$A$5,
IF(J1842&gt;'CBSA Walk Groupings'!$B$5,'CBSA Walk Groupings'!$A$6,"")))))</f>
        <v>4</v>
      </c>
      <c r="M1842" s="72">
        <v>0</v>
      </c>
      <c r="N1842" s="72">
        <v>2</v>
      </c>
    </row>
    <row r="1843" spans="1:14" x14ac:dyDescent="0.25">
      <c r="A1843" t="str">
        <f t="shared" si="28"/>
        <v>Thurston Regional Planning Council_2014</v>
      </c>
      <c r="B1843" t="s">
        <v>512</v>
      </c>
      <c r="C1843" s="49" t="s">
        <v>347</v>
      </c>
      <c r="D1843">
        <v>2014</v>
      </c>
      <c r="E1843" s="45">
        <v>159687.52809388994</v>
      </c>
      <c r="F1843" s="50">
        <v>74372.674274202858</v>
      </c>
      <c r="G1843" s="46">
        <v>1253.5403244684733</v>
      </c>
      <c r="H1843" s="46">
        <v>1955.8247279914317</v>
      </c>
      <c r="I1843" s="47">
        <v>1.6854850745945009</v>
      </c>
      <c r="J1843" s="47">
        <v>2.6297625399088753</v>
      </c>
      <c r="K1843" s="48">
        <f>IF(I1843&lt;='CBSA Bike Groupings'!$B$2,'CBSA Bike Groupings'!$A$2,
IF(AND(I1843&lt;='CBSA Bike Groupings'!$B$3,I1843&gt;'CBSA Bike Groupings'!$B$2),'CBSA Bike Groupings'!$A$3,
IF(AND(I1843&lt;='CBSA Bike Groupings'!$B$4,I1843&gt;'CBSA Bike Groupings'!$B$3),'CBSA Bike Groupings'!$A$4,
IF(AND(I1843&lt;='CBSA Bike Groupings'!$B$5,I1843&gt;'CBSA Bike Groupings'!$B$4),'CBSA Bike Groupings'!$A$5,
IF(I1843&gt;'CBSA Bike Groupings'!$B$5,'CBSA Bike Groupings'!$A$6,"")))))</f>
        <v>5</v>
      </c>
      <c r="L1843" s="48">
        <f>IF(J1843&lt;='CBSA Walk Groupings'!$B$2,'CBSA Walk Groupings'!$A$2,
IF(AND(J1843&lt;='CBSA Walk Groupings'!$B$3,J1843&gt;'CBSA Walk Groupings'!$B$2),'CBSA Walk Groupings'!$A$3,
IF(AND(J1843&lt;='CBSA Walk Groupings'!$B$4,J1843&gt;'CBSA Walk Groupings'!$B$3),'CBSA Walk Groupings'!$A$4,
IF(AND(J1843&lt;='CBSA Walk Groupings'!$B$5,J1843&gt;'CBSA Walk Groupings'!$B$4),'CBSA Walk Groupings'!$A$5,
IF(J1843&gt;'CBSA Walk Groupings'!$B$5,'CBSA Walk Groupings'!$A$6,"")))))</f>
        <v>4</v>
      </c>
      <c r="M1843" s="72">
        <v>0</v>
      </c>
      <c r="N1843" s="72">
        <v>1</v>
      </c>
    </row>
    <row r="1844" spans="1:14" x14ac:dyDescent="0.25">
      <c r="A1844" t="str">
        <f t="shared" si="28"/>
        <v>Thurston Regional Planning Council_2015</v>
      </c>
      <c r="B1844" t="s">
        <v>512</v>
      </c>
      <c r="C1844" s="49" t="s">
        <v>347</v>
      </c>
      <c r="D1844">
        <v>2015</v>
      </c>
      <c r="E1844" s="45">
        <v>161326.39163929148</v>
      </c>
      <c r="F1844" s="50">
        <v>74948.160819209123</v>
      </c>
      <c r="G1844" s="46">
        <v>1081.7727181386372</v>
      </c>
      <c r="H1844" s="46">
        <v>1768.3058450589599</v>
      </c>
      <c r="I1844" s="47">
        <v>1.44336125972204</v>
      </c>
      <c r="J1844" s="47">
        <v>2.3593718988308319</v>
      </c>
      <c r="K1844" s="48">
        <f>IF(I1844&lt;='CBSA Bike Groupings'!$B$2,'CBSA Bike Groupings'!$A$2,
IF(AND(I1844&lt;='CBSA Bike Groupings'!$B$3,I1844&gt;'CBSA Bike Groupings'!$B$2),'CBSA Bike Groupings'!$A$3,
IF(AND(I1844&lt;='CBSA Bike Groupings'!$B$4,I1844&gt;'CBSA Bike Groupings'!$B$3),'CBSA Bike Groupings'!$A$4,
IF(AND(I1844&lt;='CBSA Bike Groupings'!$B$5,I1844&gt;'CBSA Bike Groupings'!$B$4),'CBSA Bike Groupings'!$A$5,
IF(I1844&gt;'CBSA Bike Groupings'!$B$5,'CBSA Bike Groupings'!$A$6,"")))))</f>
        <v>5</v>
      </c>
      <c r="L1844" s="48">
        <f>IF(J1844&lt;='CBSA Walk Groupings'!$B$2,'CBSA Walk Groupings'!$A$2,
IF(AND(J1844&lt;='CBSA Walk Groupings'!$B$3,J1844&gt;'CBSA Walk Groupings'!$B$2),'CBSA Walk Groupings'!$A$3,
IF(AND(J1844&lt;='CBSA Walk Groupings'!$B$4,J1844&gt;'CBSA Walk Groupings'!$B$3),'CBSA Walk Groupings'!$A$4,
IF(AND(J1844&lt;='CBSA Walk Groupings'!$B$5,J1844&gt;'CBSA Walk Groupings'!$B$4),'CBSA Walk Groupings'!$A$5,
IF(J1844&gt;'CBSA Walk Groupings'!$B$5,'CBSA Walk Groupings'!$A$6,"")))))</f>
        <v>4</v>
      </c>
      <c r="M1844" s="72">
        <v>0</v>
      </c>
      <c r="N1844" s="72">
        <v>0</v>
      </c>
    </row>
    <row r="1845" spans="1:14" x14ac:dyDescent="0.25">
      <c r="A1845" t="str">
        <f t="shared" si="28"/>
        <v>Thurston Regional Planning Council_2016</v>
      </c>
      <c r="B1845" t="s">
        <v>512</v>
      </c>
      <c r="C1845" s="49" t="s">
        <v>347</v>
      </c>
      <c r="D1845">
        <v>2016</v>
      </c>
      <c r="E1845" s="45">
        <v>163483.55972449007</v>
      </c>
      <c r="F1845" s="50">
        <v>75339.201267005366</v>
      </c>
      <c r="G1845" s="46">
        <v>1106.9338525395694</v>
      </c>
      <c r="H1845" s="46">
        <v>1905.4126801544892</v>
      </c>
      <c r="I1845" s="47">
        <v>1.4692667746988031</v>
      </c>
      <c r="J1845" s="47">
        <v>2.5291118675410758</v>
      </c>
      <c r="K1845" s="48">
        <f>IF(I1845&lt;='CBSA Bike Groupings'!$B$2,'CBSA Bike Groupings'!$A$2,
IF(AND(I1845&lt;='CBSA Bike Groupings'!$B$3,I1845&gt;'CBSA Bike Groupings'!$B$2),'CBSA Bike Groupings'!$A$3,
IF(AND(I1845&lt;='CBSA Bike Groupings'!$B$4,I1845&gt;'CBSA Bike Groupings'!$B$3),'CBSA Bike Groupings'!$A$4,
IF(AND(I1845&lt;='CBSA Bike Groupings'!$B$5,I1845&gt;'CBSA Bike Groupings'!$B$4),'CBSA Bike Groupings'!$A$5,
IF(I1845&gt;'CBSA Bike Groupings'!$B$5,'CBSA Bike Groupings'!$A$6,"")))))</f>
        <v>5</v>
      </c>
      <c r="L1845" s="48">
        <f>IF(J1845&lt;='CBSA Walk Groupings'!$B$2,'CBSA Walk Groupings'!$A$2,
IF(AND(J1845&lt;='CBSA Walk Groupings'!$B$3,J1845&gt;'CBSA Walk Groupings'!$B$2),'CBSA Walk Groupings'!$A$3,
IF(AND(J1845&lt;='CBSA Walk Groupings'!$B$4,J1845&gt;'CBSA Walk Groupings'!$B$3),'CBSA Walk Groupings'!$A$4,
IF(AND(J1845&lt;='CBSA Walk Groupings'!$B$5,J1845&gt;'CBSA Walk Groupings'!$B$4),'CBSA Walk Groupings'!$A$5,
IF(J1845&gt;'CBSA Walk Groupings'!$B$5,'CBSA Walk Groupings'!$A$6,"")))))</f>
        <v>4</v>
      </c>
      <c r="M1845" s="72">
        <v>1</v>
      </c>
      <c r="N1845" s="72">
        <v>1</v>
      </c>
    </row>
    <row r="1846" spans="1:14" x14ac:dyDescent="0.25">
      <c r="A1846" t="str">
        <f t="shared" si="28"/>
        <v>Thurston Regional Planning Council_2017</v>
      </c>
      <c r="B1846" t="s">
        <v>512</v>
      </c>
      <c r="C1846" s="49" t="s">
        <v>347</v>
      </c>
      <c r="D1846">
        <v>2017</v>
      </c>
      <c r="E1846" s="45">
        <v>165617</v>
      </c>
      <c r="F1846" s="50">
        <v>77707</v>
      </c>
      <c r="G1846" s="46">
        <v>1086</v>
      </c>
      <c r="H1846" s="46">
        <v>1890</v>
      </c>
      <c r="I1846" s="47">
        <f>(G1846/$F1846)*100</f>
        <v>1.3975574916030731</v>
      </c>
      <c r="J1846" s="47">
        <f>(H1846/$F1846)*100</f>
        <v>2.4322133141158457</v>
      </c>
      <c r="K1846" s="48">
        <f>IF(I1846&lt;='CBSA Bike Groupings'!$B$2,'CBSA Bike Groupings'!$A$2,
IF(AND(I1846&lt;='CBSA Bike Groupings'!$B$3,I1846&gt;'CBSA Bike Groupings'!$B$2),'CBSA Bike Groupings'!$A$3,
IF(AND(I1846&lt;='CBSA Bike Groupings'!$B$4,I1846&gt;'CBSA Bike Groupings'!$B$3),'CBSA Bike Groupings'!$A$4,
IF(AND(I1846&lt;='CBSA Bike Groupings'!$B$5,I1846&gt;'CBSA Bike Groupings'!$B$4),'CBSA Bike Groupings'!$A$5,
IF(I1846&gt;'CBSA Bike Groupings'!$B$5,'CBSA Bike Groupings'!$A$6,"")))))</f>
        <v>5</v>
      </c>
      <c r="L1846" s="48">
        <f>IF(J1846&lt;='CBSA Walk Groupings'!$B$2,'CBSA Walk Groupings'!$A$2,
IF(AND(J1846&lt;='CBSA Walk Groupings'!$B$3,J1846&gt;'CBSA Walk Groupings'!$B$2),'CBSA Walk Groupings'!$A$3,
IF(AND(J1846&lt;='CBSA Walk Groupings'!$B$4,J1846&gt;'CBSA Walk Groupings'!$B$3),'CBSA Walk Groupings'!$A$4,
IF(AND(J1846&lt;='CBSA Walk Groupings'!$B$5,J1846&gt;'CBSA Walk Groupings'!$B$4),'CBSA Walk Groupings'!$A$5,
IF(J1846&gt;'CBSA Walk Groupings'!$B$5,'CBSA Walk Groupings'!$A$6,"")))))</f>
        <v>4</v>
      </c>
      <c r="M1846" s="72">
        <v>0</v>
      </c>
      <c r="N1846" s="72">
        <v>1</v>
      </c>
    </row>
    <row r="1847" spans="1:14" x14ac:dyDescent="0.25">
      <c r="A1847" t="str">
        <f t="shared" si="28"/>
        <v>Toledo Metropolitan Area COG_2013</v>
      </c>
      <c r="B1847" t="s">
        <v>513</v>
      </c>
      <c r="C1847" s="49" t="s">
        <v>99</v>
      </c>
      <c r="D1847">
        <v>2013</v>
      </c>
      <c r="E1847" s="45">
        <v>558568.86354151531</v>
      </c>
      <c r="F1847" s="50">
        <v>244021.46110560014</v>
      </c>
      <c r="G1847" s="46">
        <v>715.14874277046226</v>
      </c>
      <c r="H1847" s="46">
        <v>6669.9559061202481</v>
      </c>
      <c r="I1847" s="47">
        <v>0.29306797014094677</v>
      </c>
      <c r="J1847" s="47">
        <v>2.7333480735261348</v>
      </c>
      <c r="K1847" s="48">
        <f>IF(I1847&lt;='CBSA Bike Groupings'!$B$2,'CBSA Bike Groupings'!$A$2,
IF(AND(I1847&lt;='CBSA Bike Groupings'!$B$3,I1847&gt;'CBSA Bike Groupings'!$B$2),'CBSA Bike Groupings'!$A$3,
IF(AND(I1847&lt;='CBSA Bike Groupings'!$B$4,I1847&gt;'CBSA Bike Groupings'!$B$3),'CBSA Bike Groupings'!$A$4,
IF(AND(I1847&lt;='CBSA Bike Groupings'!$B$5,I1847&gt;'CBSA Bike Groupings'!$B$4),'CBSA Bike Groupings'!$A$5,
IF(I1847&gt;'CBSA Bike Groupings'!$B$5,'CBSA Bike Groupings'!$A$6,"")))))</f>
        <v>2</v>
      </c>
      <c r="L1847" s="48">
        <f>IF(J1847&lt;='CBSA Walk Groupings'!$B$2,'CBSA Walk Groupings'!$A$2,
IF(AND(J1847&lt;='CBSA Walk Groupings'!$B$3,J1847&gt;'CBSA Walk Groupings'!$B$2),'CBSA Walk Groupings'!$A$3,
IF(AND(J1847&lt;='CBSA Walk Groupings'!$B$4,J1847&gt;'CBSA Walk Groupings'!$B$3),'CBSA Walk Groupings'!$A$4,
IF(AND(J1847&lt;='CBSA Walk Groupings'!$B$5,J1847&gt;'CBSA Walk Groupings'!$B$4),'CBSA Walk Groupings'!$A$5,
IF(J1847&gt;'CBSA Walk Groupings'!$B$5,'CBSA Walk Groupings'!$A$6,"")))))</f>
        <v>4</v>
      </c>
      <c r="M1847" s="72">
        <v>1</v>
      </c>
      <c r="N1847" s="72">
        <v>5</v>
      </c>
    </row>
    <row r="1848" spans="1:14" x14ac:dyDescent="0.25">
      <c r="A1848" t="str">
        <f t="shared" si="28"/>
        <v>Toledo Metropolitan Area COG_2014</v>
      </c>
      <c r="B1848" t="s">
        <v>513</v>
      </c>
      <c r="C1848" s="49" t="s">
        <v>99</v>
      </c>
      <c r="D1848">
        <v>2014</v>
      </c>
      <c r="E1848" s="45">
        <v>558136.94597624987</v>
      </c>
      <c r="F1848" s="50">
        <v>246771.1460636917</v>
      </c>
      <c r="G1848" s="46">
        <v>814.47106466123557</v>
      </c>
      <c r="H1848" s="46">
        <v>6678.0645589938395</v>
      </c>
      <c r="I1848" s="47">
        <v>0.33005117399382683</v>
      </c>
      <c r="J1848" s="47">
        <v>2.7061772275719096</v>
      </c>
      <c r="K1848" s="48">
        <f>IF(I1848&lt;='CBSA Bike Groupings'!$B$2,'CBSA Bike Groupings'!$A$2,
IF(AND(I1848&lt;='CBSA Bike Groupings'!$B$3,I1848&gt;'CBSA Bike Groupings'!$B$2),'CBSA Bike Groupings'!$A$3,
IF(AND(I1848&lt;='CBSA Bike Groupings'!$B$4,I1848&gt;'CBSA Bike Groupings'!$B$3),'CBSA Bike Groupings'!$A$4,
IF(AND(I1848&lt;='CBSA Bike Groupings'!$B$5,I1848&gt;'CBSA Bike Groupings'!$B$4),'CBSA Bike Groupings'!$A$5,
IF(I1848&gt;'CBSA Bike Groupings'!$B$5,'CBSA Bike Groupings'!$A$6,"")))))</f>
        <v>2</v>
      </c>
      <c r="L1848" s="48">
        <f>IF(J1848&lt;='CBSA Walk Groupings'!$B$2,'CBSA Walk Groupings'!$A$2,
IF(AND(J1848&lt;='CBSA Walk Groupings'!$B$3,J1848&gt;'CBSA Walk Groupings'!$B$2),'CBSA Walk Groupings'!$A$3,
IF(AND(J1848&lt;='CBSA Walk Groupings'!$B$4,J1848&gt;'CBSA Walk Groupings'!$B$3),'CBSA Walk Groupings'!$A$4,
IF(AND(J1848&lt;='CBSA Walk Groupings'!$B$5,J1848&gt;'CBSA Walk Groupings'!$B$4),'CBSA Walk Groupings'!$A$5,
IF(J1848&gt;'CBSA Walk Groupings'!$B$5,'CBSA Walk Groupings'!$A$6,"")))))</f>
        <v>4</v>
      </c>
      <c r="M1848" s="72">
        <v>2</v>
      </c>
      <c r="N1848" s="72">
        <v>6</v>
      </c>
    </row>
    <row r="1849" spans="1:14" x14ac:dyDescent="0.25">
      <c r="A1849" t="str">
        <f t="shared" si="28"/>
        <v>Toledo Metropolitan Area COG_2015</v>
      </c>
      <c r="B1849" t="s">
        <v>513</v>
      </c>
      <c r="C1849" s="49" t="s">
        <v>99</v>
      </c>
      <c r="D1849">
        <v>2015</v>
      </c>
      <c r="E1849" s="45">
        <v>557141.90849607787</v>
      </c>
      <c r="F1849" s="50">
        <v>249270.17720806741</v>
      </c>
      <c r="G1849" s="46">
        <v>810.15052312139051</v>
      </c>
      <c r="H1849" s="46">
        <v>6748.467760308291</v>
      </c>
      <c r="I1849" s="47">
        <v>0.32500900516677239</v>
      </c>
      <c r="J1849" s="47">
        <v>2.7072904732904739</v>
      </c>
      <c r="K1849" s="48">
        <f>IF(I1849&lt;='CBSA Bike Groupings'!$B$2,'CBSA Bike Groupings'!$A$2,
IF(AND(I1849&lt;='CBSA Bike Groupings'!$B$3,I1849&gt;'CBSA Bike Groupings'!$B$2),'CBSA Bike Groupings'!$A$3,
IF(AND(I1849&lt;='CBSA Bike Groupings'!$B$4,I1849&gt;'CBSA Bike Groupings'!$B$3),'CBSA Bike Groupings'!$A$4,
IF(AND(I1849&lt;='CBSA Bike Groupings'!$B$5,I1849&gt;'CBSA Bike Groupings'!$B$4),'CBSA Bike Groupings'!$A$5,
IF(I1849&gt;'CBSA Bike Groupings'!$B$5,'CBSA Bike Groupings'!$A$6,"")))))</f>
        <v>2</v>
      </c>
      <c r="L1849" s="48">
        <f>IF(J1849&lt;='CBSA Walk Groupings'!$B$2,'CBSA Walk Groupings'!$A$2,
IF(AND(J1849&lt;='CBSA Walk Groupings'!$B$3,J1849&gt;'CBSA Walk Groupings'!$B$2),'CBSA Walk Groupings'!$A$3,
IF(AND(J1849&lt;='CBSA Walk Groupings'!$B$4,J1849&gt;'CBSA Walk Groupings'!$B$3),'CBSA Walk Groupings'!$A$4,
IF(AND(J1849&lt;='CBSA Walk Groupings'!$B$5,J1849&gt;'CBSA Walk Groupings'!$B$4),'CBSA Walk Groupings'!$A$5,
IF(J1849&gt;'CBSA Walk Groupings'!$B$5,'CBSA Walk Groupings'!$A$6,"")))))</f>
        <v>4</v>
      </c>
      <c r="M1849" s="72">
        <v>0</v>
      </c>
      <c r="N1849" s="72">
        <v>9</v>
      </c>
    </row>
    <row r="1850" spans="1:14" x14ac:dyDescent="0.25">
      <c r="A1850" t="str">
        <f t="shared" si="28"/>
        <v>Toledo Metropolitan Area COG_2016</v>
      </c>
      <c r="B1850" t="s">
        <v>513</v>
      </c>
      <c r="C1850" s="49" t="s">
        <v>99</v>
      </c>
      <c r="D1850">
        <v>2016</v>
      </c>
      <c r="E1850" s="45">
        <v>556408.06775204616</v>
      </c>
      <c r="F1850" s="50">
        <v>252852.50611155669</v>
      </c>
      <c r="G1850" s="46">
        <v>748.67455050796707</v>
      </c>
      <c r="H1850" s="46">
        <v>6644.1868684793953</v>
      </c>
      <c r="I1850" s="47">
        <v>0.29609140997703115</v>
      </c>
      <c r="J1850" s="47">
        <v>2.6276927093410052</v>
      </c>
      <c r="K1850" s="48">
        <f>IF(I1850&lt;='CBSA Bike Groupings'!$B$2,'CBSA Bike Groupings'!$A$2,
IF(AND(I1850&lt;='CBSA Bike Groupings'!$B$3,I1850&gt;'CBSA Bike Groupings'!$B$2),'CBSA Bike Groupings'!$A$3,
IF(AND(I1850&lt;='CBSA Bike Groupings'!$B$4,I1850&gt;'CBSA Bike Groupings'!$B$3),'CBSA Bike Groupings'!$A$4,
IF(AND(I1850&lt;='CBSA Bike Groupings'!$B$5,I1850&gt;'CBSA Bike Groupings'!$B$4),'CBSA Bike Groupings'!$A$5,
IF(I1850&gt;'CBSA Bike Groupings'!$B$5,'CBSA Bike Groupings'!$A$6,"")))))</f>
        <v>2</v>
      </c>
      <c r="L1850" s="48">
        <f>IF(J1850&lt;='CBSA Walk Groupings'!$B$2,'CBSA Walk Groupings'!$A$2,
IF(AND(J1850&lt;='CBSA Walk Groupings'!$B$3,J1850&gt;'CBSA Walk Groupings'!$B$2),'CBSA Walk Groupings'!$A$3,
IF(AND(J1850&lt;='CBSA Walk Groupings'!$B$4,J1850&gt;'CBSA Walk Groupings'!$B$3),'CBSA Walk Groupings'!$A$4,
IF(AND(J1850&lt;='CBSA Walk Groupings'!$B$5,J1850&gt;'CBSA Walk Groupings'!$B$4),'CBSA Walk Groupings'!$A$5,
IF(J1850&gt;'CBSA Walk Groupings'!$B$5,'CBSA Walk Groupings'!$A$6,"")))))</f>
        <v>4</v>
      </c>
      <c r="M1850" s="72">
        <v>2</v>
      </c>
      <c r="N1850" s="72">
        <v>8</v>
      </c>
    </row>
    <row r="1851" spans="1:14" x14ac:dyDescent="0.25">
      <c r="A1851" t="str">
        <f t="shared" si="28"/>
        <v>Toledo Metropolitan Area COG_2017</v>
      </c>
      <c r="B1851" t="s">
        <v>513</v>
      </c>
      <c r="C1851" s="49" t="s">
        <v>99</v>
      </c>
      <c r="D1851">
        <v>2017</v>
      </c>
      <c r="E1851" s="45">
        <v>555159</v>
      </c>
      <c r="F1851" s="50">
        <v>255185</v>
      </c>
      <c r="G1851" s="46">
        <v>675</v>
      </c>
      <c r="H1851" s="46">
        <v>6800</v>
      </c>
      <c r="I1851" s="47">
        <f>(G1851/$F1851)*100</f>
        <v>0.26451398005368654</v>
      </c>
      <c r="J1851" s="47">
        <f>(H1851/$F1851)*100</f>
        <v>2.6647334286889901</v>
      </c>
      <c r="K1851" s="48">
        <f>IF(I1851&lt;='CBSA Bike Groupings'!$B$2,'CBSA Bike Groupings'!$A$2,
IF(AND(I1851&lt;='CBSA Bike Groupings'!$B$3,I1851&gt;'CBSA Bike Groupings'!$B$2),'CBSA Bike Groupings'!$A$3,
IF(AND(I1851&lt;='CBSA Bike Groupings'!$B$4,I1851&gt;'CBSA Bike Groupings'!$B$3),'CBSA Bike Groupings'!$A$4,
IF(AND(I1851&lt;='CBSA Bike Groupings'!$B$5,I1851&gt;'CBSA Bike Groupings'!$B$4),'CBSA Bike Groupings'!$A$5,
IF(I1851&gt;'CBSA Bike Groupings'!$B$5,'CBSA Bike Groupings'!$A$6,"")))))</f>
        <v>2</v>
      </c>
      <c r="L1851" s="48">
        <f>IF(J1851&lt;='CBSA Walk Groupings'!$B$2,'CBSA Walk Groupings'!$A$2,
IF(AND(J1851&lt;='CBSA Walk Groupings'!$B$3,J1851&gt;'CBSA Walk Groupings'!$B$2),'CBSA Walk Groupings'!$A$3,
IF(AND(J1851&lt;='CBSA Walk Groupings'!$B$4,J1851&gt;'CBSA Walk Groupings'!$B$3),'CBSA Walk Groupings'!$A$4,
IF(AND(J1851&lt;='CBSA Walk Groupings'!$B$5,J1851&gt;'CBSA Walk Groupings'!$B$4),'CBSA Walk Groupings'!$A$5,
IF(J1851&gt;'CBSA Walk Groupings'!$B$5,'CBSA Walk Groupings'!$A$6,"")))))</f>
        <v>4</v>
      </c>
      <c r="M1851" s="72">
        <v>0</v>
      </c>
      <c r="N1851" s="72">
        <v>9</v>
      </c>
    </row>
    <row r="1852" spans="1:14" x14ac:dyDescent="0.25">
      <c r="A1852" t="str">
        <f t="shared" si="28"/>
        <v>Tri Cities Area MPO_2013</v>
      </c>
      <c r="B1852" t="s">
        <v>514</v>
      </c>
      <c r="C1852" s="49" t="s">
        <v>149</v>
      </c>
      <c r="D1852">
        <v>2013</v>
      </c>
      <c r="E1852" s="45">
        <v>157797.77372770422</v>
      </c>
      <c r="F1852" s="50">
        <v>66946.844674855427</v>
      </c>
      <c r="G1852" s="46">
        <v>61.364210957109997</v>
      </c>
      <c r="H1852" s="46">
        <v>1033.7793671199483</v>
      </c>
      <c r="I1852" s="47">
        <v>9.1661095089904651E-2</v>
      </c>
      <c r="J1852" s="47">
        <v>1.5441793741598484</v>
      </c>
      <c r="K1852" s="48">
        <f>IF(I1852&lt;='CBSA Bike Groupings'!$B$2,'CBSA Bike Groupings'!$A$2,
IF(AND(I1852&lt;='CBSA Bike Groupings'!$B$3,I1852&gt;'CBSA Bike Groupings'!$B$2),'CBSA Bike Groupings'!$A$3,
IF(AND(I1852&lt;='CBSA Bike Groupings'!$B$4,I1852&gt;'CBSA Bike Groupings'!$B$3),'CBSA Bike Groupings'!$A$4,
IF(AND(I1852&lt;='CBSA Bike Groupings'!$B$5,I1852&gt;'CBSA Bike Groupings'!$B$4),'CBSA Bike Groupings'!$A$5,
IF(I1852&gt;'CBSA Bike Groupings'!$B$5,'CBSA Bike Groupings'!$A$6,"")))))</f>
        <v>1</v>
      </c>
      <c r="L1852" s="48">
        <f>IF(J1852&lt;='CBSA Walk Groupings'!$B$2,'CBSA Walk Groupings'!$A$2,
IF(AND(J1852&lt;='CBSA Walk Groupings'!$B$3,J1852&gt;'CBSA Walk Groupings'!$B$2),'CBSA Walk Groupings'!$A$3,
IF(AND(J1852&lt;='CBSA Walk Groupings'!$B$4,J1852&gt;'CBSA Walk Groupings'!$B$3),'CBSA Walk Groupings'!$A$4,
IF(AND(J1852&lt;='CBSA Walk Groupings'!$B$5,J1852&gt;'CBSA Walk Groupings'!$B$4),'CBSA Walk Groupings'!$A$5,
IF(J1852&gt;'CBSA Walk Groupings'!$B$5,'CBSA Walk Groupings'!$A$6,"")))))</f>
        <v>2</v>
      </c>
      <c r="M1852" s="72">
        <v>0</v>
      </c>
      <c r="N1852" s="72">
        <v>1</v>
      </c>
    </row>
    <row r="1853" spans="1:14" x14ac:dyDescent="0.25">
      <c r="A1853" t="str">
        <f t="shared" si="28"/>
        <v>Tri Cities Area MPO_2014</v>
      </c>
      <c r="B1853" t="s">
        <v>514</v>
      </c>
      <c r="C1853" s="49" t="s">
        <v>149</v>
      </c>
      <c r="D1853">
        <v>2014</v>
      </c>
      <c r="E1853" s="45">
        <v>157622.19159550601</v>
      </c>
      <c r="F1853" s="50">
        <v>67476.143084377603</v>
      </c>
      <c r="G1853" s="46">
        <v>75.412247232396012</v>
      </c>
      <c r="H1853" s="46">
        <v>936.51587211763092</v>
      </c>
      <c r="I1853" s="47">
        <v>0.11176134821175904</v>
      </c>
      <c r="J1853" s="47">
        <v>1.3879214627702359</v>
      </c>
      <c r="K1853" s="48">
        <f>IF(I1853&lt;='CBSA Bike Groupings'!$B$2,'CBSA Bike Groupings'!$A$2,
IF(AND(I1853&lt;='CBSA Bike Groupings'!$B$3,I1853&gt;'CBSA Bike Groupings'!$B$2),'CBSA Bike Groupings'!$A$3,
IF(AND(I1853&lt;='CBSA Bike Groupings'!$B$4,I1853&gt;'CBSA Bike Groupings'!$B$3),'CBSA Bike Groupings'!$A$4,
IF(AND(I1853&lt;='CBSA Bike Groupings'!$B$5,I1853&gt;'CBSA Bike Groupings'!$B$4),'CBSA Bike Groupings'!$A$5,
IF(I1853&gt;'CBSA Bike Groupings'!$B$5,'CBSA Bike Groupings'!$A$6,"")))))</f>
        <v>1</v>
      </c>
      <c r="L1853" s="48">
        <f>IF(J1853&lt;='CBSA Walk Groupings'!$B$2,'CBSA Walk Groupings'!$A$2,
IF(AND(J1853&lt;='CBSA Walk Groupings'!$B$3,J1853&gt;'CBSA Walk Groupings'!$B$2),'CBSA Walk Groupings'!$A$3,
IF(AND(J1853&lt;='CBSA Walk Groupings'!$B$4,J1853&gt;'CBSA Walk Groupings'!$B$3),'CBSA Walk Groupings'!$A$4,
IF(AND(J1853&lt;='CBSA Walk Groupings'!$B$5,J1853&gt;'CBSA Walk Groupings'!$B$4),'CBSA Walk Groupings'!$A$5,
IF(J1853&gt;'CBSA Walk Groupings'!$B$5,'CBSA Walk Groupings'!$A$6,"")))))</f>
        <v>2</v>
      </c>
      <c r="M1853" s="72">
        <v>0</v>
      </c>
      <c r="N1853" s="72">
        <v>1</v>
      </c>
    </row>
    <row r="1854" spans="1:14" x14ac:dyDescent="0.25">
      <c r="A1854" t="str">
        <f t="shared" si="28"/>
        <v>Tri Cities Area MPO_2015</v>
      </c>
      <c r="B1854" t="s">
        <v>514</v>
      </c>
      <c r="C1854" s="49" t="s">
        <v>149</v>
      </c>
      <c r="D1854">
        <v>2015</v>
      </c>
      <c r="E1854" s="45">
        <v>157644.57903443481</v>
      </c>
      <c r="F1854" s="50">
        <v>68434.1833812369</v>
      </c>
      <c r="G1854" s="46">
        <v>62.996176855891008</v>
      </c>
      <c r="H1854" s="46">
        <v>1102.9486927136011</v>
      </c>
      <c r="I1854" s="47">
        <v>9.2053669297036039E-2</v>
      </c>
      <c r="J1854" s="47">
        <v>1.6116926340294497</v>
      </c>
      <c r="K1854" s="48">
        <f>IF(I1854&lt;='CBSA Bike Groupings'!$B$2,'CBSA Bike Groupings'!$A$2,
IF(AND(I1854&lt;='CBSA Bike Groupings'!$B$3,I1854&gt;'CBSA Bike Groupings'!$B$2),'CBSA Bike Groupings'!$A$3,
IF(AND(I1854&lt;='CBSA Bike Groupings'!$B$4,I1854&gt;'CBSA Bike Groupings'!$B$3),'CBSA Bike Groupings'!$A$4,
IF(AND(I1854&lt;='CBSA Bike Groupings'!$B$5,I1854&gt;'CBSA Bike Groupings'!$B$4),'CBSA Bike Groupings'!$A$5,
IF(I1854&gt;'CBSA Bike Groupings'!$B$5,'CBSA Bike Groupings'!$A$6,"")))))</f>
        <v>1</v>
      </c>
      <c r="L1854" s="48">
        <f>IF(J1854&lt;='CBSA Walk Groupings'!$B$2,'CBSA Walk Groupings'!$A$2,
IF(AND(J1854&lt;='CBSA Walk Groupings'!$B$3,J1854&gt;'CBSA Walk Groupings'!$B$2),'CBSA Walk Groupings'!$A$3,
IF(AND(J1854&lt;='CBSA Walk Groupings'!$B$4,J1854&gt;'CBSA Walk Groupings'!$B$3),'CBSA Walk Groupings'!$A$4,
IF(AND(J1854&lt;='CBSA Walk Groupings'!$B$5,J1854&gt;'CBSA Walk Groupings'!$B$4),'CBSA Walk Groupings'!$A$5,
IF(J1854&gt;'CBSA Walk Groupings'!$B$5,'CBSA Walk Groupings'!$A$6,"")))))</f>
        <v>2</v>
      </c>
      <c r="M1854" s="72">
        <v>0</v>
      </c>
      <c r="N1854" s="72">
        <v>1</v>
      </c>
    </row>
    <row r="1855" spans="1:14" x14ac:dyDescent="0.25">
      <c r="A1855" t="str">
        <f t="shared" si="28"/>
        <v>Tri Cities Area MPO_2016</v>
      </c>
      <c r="B1855" t="s">
        <v>514</v>
      </c>
      <c r="C1855" s="49" t="s">
        <v>149</v>
      </c>
      <c r="D1855">
        <v>2016</v>
      </c>
      <c r="E1855" s="45">
        <v>159382.61236925112</v>
      </c>
      <c r="F1855" s="50">
        <v>69999.746775401451</v>
      </c>
      <c r="G1855" s="46">
        <v>64.264669383511006</v>
      </c>
      <c r="H1855" s="46">
        <v>979.54860701903181</v>
      </c>
      <c r="I1855" s="47">
        <v>9.1807002659178474E-2</v>
      </c>
      <c r="J1855" s="47">
        <v>1.3993602150618838</v>
      </c>
      <c r="K1855" s="48">
        <f>IF(I1855&lt;='CBSA Bike Groupings'!$B$2,'CBSA Bike Groupings'!$A$2,
IF(AND(I1855&lt;='CBSA Bike Groupings'!$B$3,I1855&gt;'CBSA Bike Groupings'!$B$2),'CBSA Bike Groupings'!$A$3,
IF(AND(I1855&lt;='CBSA Bike Groupings'!$B$4,I1855&gt;'CBSA Bike Groupings'!$B$3),'CBSA Bike Groupings'!$A$4,
IF(AND(I1855&lt;='CBSA Bike Groupings'!$B$5,I1855&gt;'CBSA Bike Groupings'!$B$4),'CBSA Bike Groupings'!$A$5,
IF(I1855&gt;'CBSA Bike Groupings'!$B$5,'CBSA Bike Groupings'!$A$6,"")))))</f>
        <v>1</v>
      </c>
      <c r="L1855" s="48">
        <f>IF(J1855&lt;='CBSA Walk Groupings'!$B$2,'CBSA Walk Groupings'!$A$2,
IF(AND(J1855&lt;='CBSA Walk Groupings'!$B$3,J1855&gt;'CBSA Walk Groupings'!$B$2),'CBSA Walk Groupings'!$A$3,
IF(AND(J1855&lt;='CBSA Walk Groupings'!$B$4,J1855&gt;'CBSA Walk Groupings'!$B$3),'CBSA Walk Groupings'!$A$4,
IF(AND(J1855&lt;='CBSA Walk Groupings'!$B$5,J1855&gt;'CBSA Walk Groupings'!$B$4),'CBSA Walk Groupings'!$A$5,
IF(J1855&gt;'CBSA Walk Groupings'!$B$5,'CBSA Walk Groupings'!$A$6,"")))))</f>
        <v>2</v>
      </c>
      <c r="M1855" s="72">
        <v>0</v>
      </c>
      <c r="N1855" s="72">
        <v>6</v>
      </c>
    </row>
    <row r="1856" spans="1:14" x14ac:dyDescent="0.25">
      <c r="A1856" t="str">
        <f t="shared" si="28"/>
        <v>Tri Cities Area MPO_2017</v>
      </c>
      <c r="B1856" t="s">
        <v>514</v>
      </c>
      <c r="C1856" s="49" t="s">
        <v>149</v>
      </c>
      <c r="D1856">
        <v>2017</v>
      </c>
      <c r="E1856" s="45">
        <v>159607</v>
      </c>
      <c r="F1856" s="50">
        <v>71096</v>
      </c>
      <c r="G1856" s="46">
        <v>75</v>
      </c>
      <c r="H1856" s="46">
        <v>978</v>
      </c>
      <c r="I1856" s="47">
        <f>(G1856/$F1856)*100</f>
        <v>0.10549116687296051</v>
      </c>
      <c r="J1856" s="47">
        <f>(H1856/$F1856)*100</f>
        <v>1.3756048160234049</v>
      </c>
      <c r="K1856" s="48">
        <f>IF(I1856&lt;='CBSA Bike Groupings'!$B$2,'CBSA Bike Groupings'!$A$2,
IF(AND(I1856&lt;='CBSA Bike Groupings'!$B$3,I1856&gt;'CBSA Bike Groupings'!$B$2),'CBSA Bike Groupings'!$A$3,
IF(AND(I1856&lt;='CBSA Bike Groupings'!$B$4,I1856&gt;'CBSA Bike Groupings'!$B$3),'CBSA Bike Groupings'!$A$4,
IF(AND(I1856&lt;='CBSA Bike Groupings'!$B$5,I1856&gt;'CBSA Bike Groupings'!$B$4),'CBSA Bike Groupings'!$A$5,
IF(I1856&gt;'CBSA Bike Groupings'!$B$5,'CBSA Bike Groupings'!$A$6,"")))))</f>
        <v>1</v>
      </c>
      <c r="L1856" s="48">
        <f>IF(J1856&lt;='CBSA Walk Groupings'!$B$2,'CBSA Walk Groupings'!$A$2,
IF(AND(J1856&lt;='CBSA Walk Groupings'!$B$3,J1856&gt;'CBSA Walk Groupings'!$B$2),'CBSA Walk Groupings'!$A$3,
IF(AND(J1856&lt;='CBSA Walk Groupings'!$B$4,J1856&gt;'CBSA Walk Groupings'!$B$3),'CBSA Walk Groupings'!$A$4,
IF(AND(J1856&lt;='CBSA Walk Groupings'!$B$5,J1856&gt;'CBSA Walk Groupings'!$B$4),'CBSA Walk Groupings'!$A$5,
IF(J1856&gt;'CBSA Walk Groupings'!$B$5,'CBSA Walk Groupings'!$A$6,"")))))</f>
        <v>2</v>
      </c>
      <c r="M1856" s="72">
        <v>0</v>
      </c>
      <c r="N1856" s="72">
        <v>1</v>
      </c>
    </row>
    <row r="1857" spans="1:14" x14ac:dyDescent="0.25">
      <c r="A1857" t="str">
        <f t="shared" si="28"/>
        <v>Tri-Cities Metropolitan Area Transportation Study_2013</v>
      </c>
      <c r="B1857" t="s">
        <v>515</v>
      </c>
      <c r="C1857" s="49" t="s">
        <v>347</v>
      </c>
      <c r="D1857">
        <v>2013</v>
      </c>
      <c r="E1857" s="45">
        <v>202887.16128490638</v>
      </c>
      <c r="F1857" s="50">
        <v>89286.722451565627</v>
      </c>
      <c r="G1857" s="46">
        <v>299.18001916749216</v>
      </c>
      <c r="H1857" s="46">
        <v>1806.6951514987832</v>
      </c>
      <c r="I1857" s="47">
        <v>0.33507783795041307</v>
      </c>
      <c r="J1857" s="47">
        <v>2.0234757216884525</v>
      </c>
      <c r="K1857" s="48">
        <f>IF(I1857&lt;='CBSA Bike Groupings'!$B$2,'CBSA Bike Groupings'!$A$2,
IF(AND(I1857&lt;='CBSA Bike Groupings'!$B$3,I1857&gt;'CBSA Bike Groupings'!$B$2),'CBSA Bike Groupings'!$A$3,
IF(AND(I1857&lt;='CBSA Bike Groupings'!$B$4,I1857&gt;'CBSA Bike Groupings'!$B$3),'CBSA Bike Groupings'!$A$4,
IF(AND(I1857&lt;='CBSA Bike Groupings'!$B$5,I1857&gt;'CBSA Bike Groupings'!$B$4),'CBSA Bike Groupings'!$A$5,
IF(I1857&gt;'CBSA Bike Groupings'!$B$5,'CBSA Bike Groupings'!$A$6,"")))))</f>
        <v>2</v>
      </c>
      <c r="L1857" s="48">
        <f>IF(J1857&lt;='CBSA Walk Groupings'!$B$2,'CBSA Walk Groupings'!$A$2,
IF(AND(J1857&lt;='CBSA Walk Groupings'!$B$3,J1857&gt;'CBSA Walk Groupings'!$B$2),'CBSA Walk Groupings'!$A$3,
IF(AND(J1857&lt;='CBSA Walk Groupings'!$B$4,J1857&gt;'CBSA Walk Groupings'!$B$3),'CBSA Walk Groupings'!$A$4,
IF(AND(J1857&lt;='CBSA Walk Groupings'!$B$5,J1857&gt;'CBSA Walk Groupings'!$B$4),'CBSA Walk Groupings'!$A$5,
IF(J1857&gt;'CBSA Walk Groupings'!$B$5,'CBSA Walk Groupings'!$A$6,"")))))</f>
        <v>3</v>
      </c>
      <c r="M1857" s="72">
        <v>1</v>
      </c>
      <c r="N1857" s="72">
        <v>1</v>
      </c>
    </row>
    <row r="1858" spans="1:14" x14ac:dyDescent="0.25">
      <c r="A1858" t="str">
        <f t="shared" si="28"/>
        <v>Tri-Cities Metropolitan Area Transportation Study_2014</v>
      </c>
      <c r="B1858" t="s">
        <v>515</v>
      </c>
      <c r="C1858" s="49" t="s">
        <v>347</v>
      </c>
      <c r="D1858">
        <v>2014</v>
      </c>
      <c r="E1858" s="45">
        <v>207257.73161267917</v>
      </c>
      <c r="F1858" s="50">
        <v>90896.480717417275</v>
      </c>
      <c r="G1858" s="46">
        <v>325.07650131217082</v>
      </c>
      <c r="H1858" s="46">
        <v>1615.9596238751878</v>
      </c>
      <c r="I1858" s="47">
        <v>0.35763375957621729</v>
      </c>
      <c r="J1858" s="47">
        <v>1.7778021889526721</v>
      </c>
      <c r="K1858" s="48">
        <f>IF(I1858&lt;='CBSA Bike Groupings'!$B$2,'CBSA Bike Groupings'!$A$2,
IF(AND(I1858&lt;='CBSA Bike Groupings'!$B$3,I1858&gt;'CBSA Bike Groupings'!$B$2),'CBSA Bike Groupings'!$A$3,
IF(AND(I1858&lt;='CBSA Bike Groupings'!$B$4,I1858&gt;'CBSA Bike Groupings'!$B$3),'CBSA Bike Groupings'!$A$4,
IF(AND(I1858&lt;='CBSA Bike Groupings'!$B$5,I1858&gt;'CBSA Bike Groupings'!$B$4),'CBSA Bike Groupings'!$A$5,
IF(I1858&gt;'CBSA Bike Groupings'!$B$5,'CBSA Bike Groupings'!$A$6,"")))))</f>
        <v>3</v>
      </c>
      <c r="L1858" s="48">
        <f>IF(J1858&lt;='CBSA Walk Groupings'!$B$2,'CBSA Walk Groupings'!$A$2,
IF(AND(J1858&lt;='CBSA Walk Groupings'!$B$3,J1858&gt;'CBSA Walk Groupings'!$B$2),'CBSA Walk Groupings'!$A$3,
IF(AND(J1858&lt;='CBSA Walk Groupings'!$B$4,J1858&gt;'CBSA Walk Groupings'!$B$3),'CBSA Walk Groupings'!$A$4,
IF(AND(J1858&lt;='CBSA Walk Groupings'!$B$5,J1858&gt;'CBSA Walk Groupings'!$B$4),'CBSA Walk Groupings'!$A$5,
IF(J1858&gt;'CBSA Walk Groupings'!$B$5,'CBSA Walk Groupings'!$A$6,"")))))</f>
        <v>2</v>
      </c>
      <c r="M1858" s="72">
        <v>0</v>
      </c>
      <c r="N1858" s="72">
        <v>3</v>
      </c>
    </row>
    <row r="1859" spans="1:14" x14ac:dyDescent="0.25">
      <c r="A1859" t="str">
        <f t="shared" ref="A1859:A1922" si="29">B1859&amp;"_"&amp;D1859</f>
        <v>Tri-Cities Metropolitan Area Transportation Study_2015</v>
      </c>
      <c r="B1859" t="s">
        <v>515</v>
      </c>
      <c r="C1859" s="49" t="s">
        <v>347</v>
      </c>
      <c r="D1859">
        <v>2015</v>
      </c>
      <c r="E1859" s="45">
        <v>211405.22259026716</v>
      </c>
      <c r="F1859" s="50">
        <v>92508.630468410338</v>
      </c>
      <c r="G1859" s="46">
        <v>376.33415436619731</v>
      </c>
      <c r="H1859" s="46">
        <v>1566.6853783662953</v>
      </c>
      <c r="I1859" s="47">
        <v>0.40680977813708652</v>
      </c>
      <c r="J1859" s="47">
        <v>1.6935559097929611</v>
      </c>
      <c r="K1859" s="48">
        <f>IF(I1859&lt;='CBSA Bike Groupings'!$B$2,'CBSA Bike Groupings'!$A$2,
IF(AND(I1859&lt;='CBSA Bike Groupings'!$B$3,I1859&gt;'CBSA Bike Groupings'!$B$2),'CBSA Bike Groupings'!$A$3,
IF(AND(I1859&lt;='CBSA Bike Groupings'!$B$4,I1859&gt;'CBSA Bike Groupings'!$B$3),'CBSA Bike Groupings'!$A$4,
IF(AND(I1859&lt;='CBSA Bike Groupings'!$B$5,I1859&gt;'CBSA Bike Groupings'!$B$4),'CBSA Bike Groupings'!$A$5,
IF(I1859&gt;'CBSA Bike Groupings'!$B$5,'CBSA Bike Groupings'!$A$6,"")))))</f>
        <v>3</v>
      </c>
      <c r="L1859" s="48">
        <f>IF(J1859&lt;='CBSA Walk Groupings'!$B$2,'CBSA Walk Groupings'!$A$2,
IF(AND(J1859&lt;='CBSA Walk Groupings'!$B$3,J1859&gt;'CBSA Walk Groupings'!$B$2),'CBSA Walk Groupings'!$A$3,
IF(AND(J1859&lt;='CBSA Walk Groupings'!$B$4,J1859&gt;'CBSA Walk Groupings'!$B$3),'CBSA Walk Groupings'!$A$4,
IF(AND(J1859&lt;='CBSA Walk Groupings'!$B$5,J1859&gt;'CBSA Walk Groupings'!$B$4),'CBSA Walk Groupings'!$A$5,
IF(J1859&gt;'CBSA Walk Groupings'!$B$5,'CBSA Walk Groupings'!$A$6,"")))))</f>
        <v>2</v>
      </c>
      <c r="M1859" s="72">
        <v>0</v>
      </c>
      <c r="N1859" s="72">
        <v>2</v>
      </c>
    </row>
    <row r="1860" spans="1:14" x14ac:dyDescent="0.25">
      <c r="A1860" t="str">
        <f t="shared" si="29"/>
        <v>Tri-Cities Metropolitan Area Transportation Study_2016</v>
      </c>
      <c r="B1860" t="s">
        <v>515</v>
      </c>
      <c r="C1860" s="49" t="s">
        <v>347</v>
      </c>
      <c r="D1860">
        <v>2016</v>
      </c>
      <c r="E1860" s="45">
        <v>213455.7962683255</v>
      </c>
      <c r="F1860" s="50">
        <v>94295.843921271298</v>
      </c>
      <c r="G1860" s="46">
        <v>307.75027091854201</v>
      </c>
      <c r="H1860" s="46">
        <v>1400.7859747932218</v>
      </c>
      <c r="I1860" s="47">
        <v>0.326366739106218</v>
      </c>
      <c r="J1860" s="47">
        <v>1.4855224965829399</v>
      </c>
      <c r="K1860" s="48">
        <f>IF(I1860&lt;='CBSA Bike Groupings'!$B$2,'CBSA Bike Groupings'!$A$2,
IF(AND(I1860&lt;='CBSA Bike Groupings'!$B$3,I1860&gt;'CBSA Bike Groupings'!$B$2),'CBSA Bike Groupings'!$A$3,
IF(AND(I1860&lt;='CBSA Bike Groupings'!$B$4,I1860&gt;'CBSA Bike Groupings'!$B$3),'CBSA Bike Groupings'!$A$4,
IF(AND(I1860&lt;='CBSA Bike Groupings'!$B$5,I1860&gt;'CBSA Bike Groupings'!$B$4),'CBSA Bike Groupings'!$A$5,
IF(I1860&gt;'CBSA Bike Groupings'!$B$5,'CBSA Bike Groupings'!$A$6,"")))))</f>
        <v>2</v>
      </c>
      <c r="L1860" s="48">
        <f>IF(J1860&lt;='CBSA Walk Groupings'!$B$2,'CBSA Walk Groupings'!$A$2,
IF(AND(J1860&lt;='CBSA Walk Groupings'!$B$3,J1860&gt;'CBSA Walk Groupings'!$B$2),'CBSA Walk Groupings'!$A$3,
IF(AND(J1860&lt;='CBSA Walk Groupings'!$B$4,J1860&gt;'CBSA Walk Groupings'!$B$3),'CBSA Walk Groupings'!$A$4,
IF(AND(J1860&lt;='CBSA Walk Groupings'!$B$5,J1860&gt;'CBSA Walk Groupings'!$B$4),'CBSA Walk Groupings'!$A$5,
IF(J1860&gt;'CBSA Walk Groupings'!$B$5,'CBSA Walk Groupings'!$A$6,"")))))</f>
        <v>2</v>
      </c>
      <c r="M1860" s="72">
        <v>0</v>
      </c>
      <c r="N1860" s="72">
        <v>5</v>
      </c>
    </row>
    <row r="1861" spans="1:14" x14ac:dyDescent="0.25">
      <c r="A1861" t="str">
        <f t="shared" si="29"/>
        <v>Tri-Cities Metropolitan Area Transportation Study_2017</v>
      </c>
      <c r="B1861" t="s">
        <v>515</v>
      </c>
      <c r="C1861" s="49" t="s">
        <v>347</v>
      </c>
      <c r="D1861">
        <v>2017</v>
      </c>
      <c r="E1861" s="45">
        <v>216904</v>
      </c>
      <c r="F1861" s="50">
        <v>96157</v>
      </c>
      <c r="G1861" s="46">
        <v>303</v>
      </c>
      <c r="H1861" s="46">
        <v>1161</v>
      </c>
      <c r="I1861" s="47">
        <f>(G1861/$F1861)*100</f>
        <v>0.31510966440300758</v>
      </c>
      <c r="J1861" s="47">
        <f>(H1861/$F1861)*100</f>
        <v>1.2074003972669696</v>
      </c>
      <c r="K1861" s="48">
        <f>IF(I1861&lt;='CBSA Bike Groupings'!$B$2,'CBSA Bike Groupings'!$A$2,
IF(AND(I1861&lt;='CBSA Bike Groupings'!$B$3,I1861&gt;'CBSA Bike Groupings'!$B$2),'CBSA Bike Groupings'!$A$3,
IF(AND(I1861&lt;='CBSA Bike Groupings'!$B$4,I1861&gt;'CBSA Bike Groupings'!$B$3),'CBSA Bike Groupings'!$A$4,
IF(AND(I1861&lt;='CBSA Bike Groupings'!$B$5,I1861&gt;'CBSA Bike Groupings'!$B$4),'CBSA Bike Groupings'!$A$5,
IF(I1861&gt;'CBSA Bike Groupings'!$B$5,'CBSA Bike Groupings'!$A$6,"")))))</f>
        <v>2</v>
      </c>
      <c r="L1861" s="48">
        <f>IF(J1861&lt;='CBSA Walk Groupings'!$B$2,'CBSA Walk Groupings'!$A$2,
IF(AND(J1861&lt;='CBSA Walk Groupings'!$B$3,J1861&gt;'CBSA Walk Groupings'!$B$2),'CBSA Walk Groupings'!$A$3,
IF(AND(J1861&lt;='CBSA Walk Groupings'!$B$4,J1861&gt;'CBSA Walk Groupings'!$B$3),'CBSA Walk Groupings'!$A$4,
IF(AND(J1861&lt;='CBSA Walk Groupings'!$B$5,J1861&gt;'CBSA Walk Groupings'!$B$4),'CBSA Walk Groupings'!$A$5,
IF(J1861&gt;'CBSA Walk Groupings'!$B$5,'CBSA Walk Groupings'!$A$6,"")))))</f>
        <v>1</v>
      </c>
      <c r="M1861" s="72">
        <v>0</v>
      </c>
      <c r="N1861" s="72">
        <v>2</v>
      </c>
    </row>
    <row r="1862" spans="1:14" x14ac:dyDescent="0.25">
      <c r="A1862" t="str">
        <f t="shared" si="29"/>
        <v>Tri-County Regional Planning Commission (IL)_2013</v>
      </c>
      <c r="B1862" t="s">
        <v>516</v>
      </c>
      <c r="C1862" s="49" t="s">
        <v>195</v>
      </c>
      <c r="D1862">
        <v>2013</v>
      </c>
      <c r="E1862" s="45">
        <v>300073.38129675703</v>
      </c>
      <c r="F1862" s="50">
        <v>136189.67684332744</v>
      </c>
      <c r="G1862" s="46">
        <v>412.42507995941895</v>
      </c>
      <c r="H1862" s="46">
        <v>2663.6736293252861</v>
      </c>
      <c r="I1862" s="47">
        <v>0.30283138158398937</v>
      </c>
      <c r="J1862" s="47">
        <v>1.955855752847975</v>
      </c>
      <c r="K1862" s="48">
        <f>IF(I1862&lt;='CBSA Bike Groupings'!$B$2,'CBSA Bike Groupings'!$A$2,
IF(AND(I1862&lt;='CBSA Bike Groupings'!$B$3,I1862&gt;'CBSA Bike Groupings'!$B$2),'CBSA Bike Groupings'!$A$3,
IF(AND(I1862&lt;='CBSA Bike Groupings'!$B$4,I1862&gt;'CBSA Bike Groupings'!$B$3),'CBSA Bike Groupings'!$A$4,
IF(AND(I1862&lt;='CBSA Bike Groupings'!$B$5,I1862&gt;'CBSA Bike Groupings'!$B$4),'CBSA Bike Groupings'!$A$5,
IF(I1862&gt;'CBSA Bike Groupings'!$B$5,'CBSA Bike Groupings'!$A$6,"")))))</f>
        <v>2</v>
      </c>
      <c r="L1862" s="48">
        <f>IF(J1862&lt;='CBSA Walk Groupings'!$B$2,'CBSA Walk Groupings'!$A$2,
IF(AND(J1862&lt;='CBSA Walk Groupings'!$B$3,J1862&gt;'CBSA Walk Groupings'!$B$2),'CBSA Walk Groupings'!$A$3,
IF(AND(J1862&lt;='CBSA Walk Groupings'!$B$4,J1862&gt;'CBSA Walk Groupings'!$B$3),'CBSA Walk Groupings'!$A$4,
IF(AND(J1862&lt;='CBSA Walk Groupings'!$B$5,J1862&gt;'CBSA Walk Groupings'!$B$4),'CBSA Walk Groupings'!$A$5,
IF(J1862&gt;'CBSA Walk Groupings'!$B$5,'CBSA Walk Groupings'!$A$6,"")))))</f>
        <v>3</v>
      </c>
      <c r="M1862" s="72">
        <v>0</v>
      </c>
      <c r="N1862" s="72">
        <v>1</v>
      </c>
    </row>
    <row r="1863" spans="1:14" x14ac:dyDescent="0.25">
      <c r="A1863" t="str">
        <f t="shared" si="29"/>
        <v>Tri-County Regional Planning Commission (IL)_2014</v>
      </c>
      <c r="B1863" t="s">
        <v>516</v>
      </c>
      <c r="C1863" s="49" t="s">
        <v>195</v>
      </c>
      <c r="D1863">
        <v>2014</v>
      </c>
      <c r="E1863" s="45">
        <v>300506.25114193349</v>
      </c>
      <c r="F1863" s="50">
        <v>136032.17972995408</v>
      </c>
      <c r="G1863" s="46">
        <v>409.24816388669365</v>
      </c>
      <c r="H1863" s="46">
        <v>2554.3116179716117</v>
      </c>
      <c r="I1863" s="47">
        <v>0.30084658255062707</v>
      </c>
      <c r="J1863" s="47">
        <v>1.8777260079507172</v>
      </c>
      <c r="K1863" s="48">
        <f>IF(I1863&lt;='CBSA Bike Groupings'!$B$2,'CBSA Bike Groupings'!$A$2,
IF(AND(I1863&lt;='CBSA Bike Groupings'!$B$3,I1863&gt;'CBSA Bike Groupings'!$B$2),'CBSA Bike Groupings'!$A$3,
IF(AND(I1863&lt;='CBSA Bike Groupings'!$B$4,I1863&gt;'CBSA Bike Groupings'!$B$3),'CBSA Bike Groupings'!$A$4,
IF(AND(I1863&lt;='CBSA Bike Groupings'!$B$5,I1863&gt;'CBSA Bike Groupings'!$B$4),'CBSA Bike Groupings'!$A$5,
IF(I1863&gt;'CBSA Bike Groupings'!$B$5,'CBSA Bike Groupings'!$A$6,"")))))</f>
        <v>2</v>
      </c>
      <c r="L1863" s="48">
        <f>IF(J1863&lt;='CBSA Walk Groupings'!$B$2,'CBSA Walk Groupings'!$A$2,
IF(AND(J1863&lt;='CBSA Walk Groupings'!$B$3,J1863&gt;'CBSA Walk Groupings'!$B$2),'CBSA Walk Groupings'!$A$3,
IF(AND(J1863&lt;='CBSA Walk Groupings'!$B$4,J1863&gt;'CBSA Walk Groupings'!$B$3),'CBSA Walk Groupings'!$A$4,
IF(AND(J1863&lt;='CBSA Walk Groupings'!$B$5,J1863&gt;'CBSA Walk Groupings'!$B$4),'CBSA Walk Groupings'!$A$5,
IF(J1863&gt;'CBSA Walk Groupings'!$B$5,'CBSA Walk Groupings'!$A$6,"")))))</f>
        <v>3</v>
      </c>
      <c r="M1863" s="72">
        <v>2</v>
      </c>
      <c r="N1863" s="72">
        <v>4</v>
      </c>
    </row>
    <row r="1864" spans="1:14" x14ac:dyDescent="0.25">
      <c r="A1864" t="str">
        <f t="shared" si="29"/>
        <v>Tri-County Regional Planning Commission (IL)_2015</v>
      </c>
      <c r="B1864" t="s">
        <v>516</v>
      </c>
      <c r="C1864" s="49" t="s">
        <v>195</v>
      </c>
      <c r="D1864">
        <v>2015</v>
      </c>
      <c r="E1864" s="45">
        <v>300272.20654169918</v>
      </c>
      <c r="F1864" s="50">
        <v>137234.90390450862</v>
      </c>
      <c r="G1864" s="46">
        <v>562.59100468181907</v>
      </c>
      <c r="H1864" s="46">
        <v>2528.7026113753127</v>
      </c>
      <c r="I1864" s="47">
        <v>0.40994746137854521</v>
      </c>
      <c r="J1864" s="47">
        <v>1.8426089423539405</v>
      </c>
      <c r="K1864" s="48">
        <f>IF(I1864&lt;='CBSA Bike Groupings'!$B$2,'CBSA Bike Groupings'!$A$2,
IF(AND(I1864&lt;='CBSA Bike Groupings'!$B$3,I1864&gt;'CBSA Bike Groupings'!$B$2),'CBSA Bike Groupings'!$A$3,
IF(AND(I1864&lt;='CBSA Bike Groupings'!$B$4,I1864&gt;'CBSA Bike Groupings'!$B$3),'CBSA Bike Groupings'!$A$4,
IF(AND(I1864&lt;='CBSA Bike Groupings'!$B$5,I1864&gt;'CBSA Bike Groupings'!$B$4),'CBSA Bike Groupings'!$A$5,
IF(I1864&gt;'CBSA Bike Groupings'!$B$5,'CBSA Bike Groupings'!$A$6,"")))))</f>
        <v>3</v>
      </c>
      <c r="L1864" s="48">
        <f>IF(J1864&lt;='CBSA Walk Groupings'!$B$2,'CBSA Walk Groupings'!$A$2,
IF(AND(J1864&lt;='CBSA Walk Groupings'!$B$3,J1864&gt;'CBSA Walk Groupings'!$B$2),'CBSA Walk Groupings'!$A$3,
IF(AND(J1864&lt;='CBSA Walk Groupings'!$B$4,J1864&gt;'CBSA Walk Groupings'!$B$3),'CBSA Walk Groupings'!$A$4,
IF(AND(J1864&lt;='CBSA Walk Groupings'!$B$5,J1864&gt;'CBSA Walk Groupings'!$B$4),'CBSA Walk Groupings'!$A$5,
IF(J1864&gt;'CBSA Walk Groupings'!$B$5,'CBSA Walk Groupings'!$A$6,"")))))</f>
        <v>3</v>
      </c>
      <c r="M1864" s="72">
        <v>0</v>
      </c>
      <c r="N1864" s="72">
        <v>2</v>
      </c>
    </row>
    <row r="1865" spans="1:14" x14ac:dyDescent="0.25">
      <c r="A1865" t="str">
        <f t="shared" si="29"/>
        <v>Tri-County Regional Planning Commission (IL)_2016</v>
      </c>
      <c r="B1865" t="s">
        <v>516</v>
      </c>
      <c r="C1865" s="49" t="s">
        <v>195</v>
      </c>
      <c r="D1865">
        <v>2016</v>
      </c>
      <c r="E1865" s="45">
        <v>299867.14821469155</v>
      </c>
      <c r="F1865" s="50">
        <v>137441.98528942215</v>
      </c>
      <c r="G1865" s="46">
        <v>560.81326918400453</v>
      </c>
      <c r="H1865" s="46">
        <v>2581.6287873026681</v>
      </c>
      <c r="I1865" s="47">
        <v>0.40803635657841886</v>
      </c>
      <c r="J1865" s="47">
        <v>1.8783407281743887</v>
      </c>
      <c r="K1865" s="48">
        <f>IF(I1865&lt;='CBSA Bike Groupings'!$B$2,'CBSA Bike Groupings'!$A$2,
IF(AND(I1865&lt;='CBSA Bike Groupings'!$B$3,I1865&gt;'CBSA Bike Groupings'!$B$2),'CBSA Bike Groupings'!$A$3,
IF(AND(I1865&lt;='CBSA Bike Groupings'!$B$4,I1865&gt;'CBSA Bike Groupings'!$B$3),'CBSA Bike Groupings'!$A$4,
IF(AND(I1865&lt;='CBSA Bike Groupings'!$B$5,I1865&gt;'CBSA Bike Groupings'!$B$4),'CBSA Bike Groupings'!$A$5,
IF(I1865&gt;'CBSA Bike Groupings'!$B$5,'CBSA Bike Groupings'!$A$6,"")))))</f>
        <v>3</v>
      </c>
      <c r="L1865" s="48">
        <f>IF(J1865&lt;='CBSA Walk Groupings'!$B$2,'CBSA Walk Groupings'!$A$2,
IF(AND(J1865&lt;='CBSA Walk Groupings'!$B$3,J1865&gt;'CBSA Walk Groupings'!$B$2),'CBSA Walk Groupings'!$A$3,
IF(AND(J1865&lt;='CBSA Walk Groupings'!$B$4,J1865&gt;'CBSA Walk Groupings'!$B$3),'CBSA Walk Groupings'!$A$4,
IF(AND(J1865&lt;='CBSA Walk Groupings'!$B$5,J1865&gt;'CBSA Walk Groupings'!$B$4),'CBSA Walk Groupings'!$A$5,
IF(J1865&gt;'CBSA Walk Groupings'!$B$5,'CBSA Walk Groupings'!$A$6,"")))))</f>
        <v>3</v>
      </c>
      <c r="M1865" s="72">
        <v>0</v>
      </c>
      <c r="N1865" s="72">
        <v>2</v>
      </c>
    </row>
    <row r="1866" spans="1:14" x14ac:dyDescent="0.25">
      <c r="A1866" t="str">
        <f t="shared" si="29"/>
        <v>Tri-County Regional Planning Commission (IL)_2017</v>
      </c>
      <c r="B1866" t="s">
        <v>516</v>
      </c>
      <c r="C1866" s="49" t="s">
        <v>195</v>
      </c>
      <c r="D1866">
        <v>2017</v>
      </c>
      <c r="E1866" s="45">
        <v>298556</v>
      </c>
      <c r="F1866" s="50">
        <v>134867</v>
      </c>
      <c r="G1866" s="46">
        <v>453</v>
      </c>
      <c r="H1866" s="46">
        <v>2696</v>
      </c>
      <c r="I1866" s="47">
        <f>(G1866/$F1866)*100</f>
        <v>0.33588646592568971</v>
      </c>
      <c r="J1866" s="47">
        <f>(H1866/$F1866)*100</f>
        <v>1.99900642855554</v>
      </c>
      <c r="K1866" s="48">
        <f>IF(I1866&lt;='CBSA Bike Groupings'!$B$2,'CBSA Bike Groupings'!$A$2,
IF(AND(I1866&lt;='CBSA Bike Groupings'!$B$3,I1866&gt;'CBSA Bike Groupings'!$B$2),'CBSA Bike Groupings'!$A$3,
IF(AND(I1866&lt;='CBSA Bike Groupings'!$B$4,I1866&gt;'CBSA Bike Groupings'!$B$3),'CBSA Bike Groupings'!$A$4,
IF(AND(I1866&lt;='CBSA Bike Groupings'!$B$5,I1866&gt;'CBSA Bike Groupings'!$B$4),'CBSA Bike Groupings'!$A$5,
IF(I1866&gt;'CBSA Bike Groupings'!$B$5,'CBSA Bike Groupings'!$A$6,"")))))</f>
        <v>2</v>
      </c>
      <c r="L1866" s="48">
        <f>IF(J1866&lt;='CBSA Walk Groupings'!$B$2,'CBSA Walk Groupings'!$A$2,
IF(AND(J1866&lt;='CBSA Walk Groupings'!$B$3,J1866&gt;'CBSA Walk Groupings'!$B$2),'CBSA Walk Groupings'!$A$3,
IF(AND(J1866&lt;='CBSA Walk Groupings'!$B$4,J1866&gt;'CBSA Walk Groupings'!$B$3),'CBSA Walk Groupings'!$A$4,
IF(AND(J1866&lt;='CBSA Walk Groupings'!$B$5,J1866&gt;'CBSA Walk Groupings'!$B$4),'CBSA Walk Groupings'!$A$5,
IF(J1866&gt;'CBSA Walk Groupings'!$B$5,'CBSA Walk Groupings'!$A$6,"")))))</f>
        <v>3</v>
      </c>
      <c r="M1866" s="72">
        <v>0</v>
      </c>
      <c r="N1866" s="72">
        <v>4</v>
      </c>
    </row>
    <row r="1867" spans="1:14" x14ac:dyDescent="0.25">
      <c r="A1867" t="str">
        <f t="shared" si="29"/>
        <v>Tri-County Regional Planning Commission (MI)_2013</v>
      </c>
      <c r="B1867" t="s">
        <v>517</v>
      </c>
      <c r="C1867" s="49" t="s">
        <v>133</v>
      </c>
      <c r="D1867">
        <v>2013</v>
      </c>
      <c r="E1867" s="45">
        <v>465302.42861396447</v>
      </c>
      <c r="F1867" s="50">
        <v>211206.22735403484</v>
      </c>
      <c r="G1867" s="46">
        <v>2692.1084887485254</v>
      </c>
      <c r="H1867" s="46">
        <v>8210.7503535617307</v>
      </c>
      <c r="I1867" s="47">
        <v>1.2746349965504917</v>
      </c>
      <c r="J1867" s="47">
        <v>3.8875512604078879</v>
      </c>
      <c r="K1867" s="48">
        <f>IF(I1867&lt;='CBSA Bike Groupings'!$B$2,'CBSA Bike Groupings'!$A$2,
IF(AND(I1867&lt;='CBSA Bike Groupings'!$B$3,I1867&gt;'CBSA Bike Groupings'!$B$2),'CBSA Bike Groupings'!$A$3,
IF(AND(I1867&lt;='CBSA Bike Groupings'!$B$4,I1867&gt;'CBSA Bike Groupings'!$B$3),'CBSA Bike Groupings'!$A$4,
IF(AND(I1867&lt;='CBSA Bike Groupings'!$B$5,I1867&gt;'CBSA Bike Groupings'!$B$4),'CBSA Bike Groupings'!$A$5,
IF(I1867&gt;'CBSA Bike Groupings'!$B$5,'CBSA Bike Groupings'!$A$6,"")))))</f>
        <v>5</v>
      </c>
      <c r="L1867" s="48">
        <f>IF(J1867&lt;='CBSA Walk Groupings'!$B$2,'CBSA Walk Groupings'!$A$2,
IF(AND(J1867&lt;='CBSA Walk Groupings'!$B$3,J1867&gt;'CBSA Walk Groupings'!$B$2),'CBSA Walk Groupings'!$A$3,
IF(AND(J1867&lt;='CBSA Walk Groupings'!$B$4,J1867&gt;'CBSA Walk Groupings'!$B$3),'CBSA Walk Groupings'!$A$4,
IF(AND(J1867&lt;='CBSA Walk Groupings'!$B$5,J1867&gt;'CBSA Walk Groupings'!$B$4),'CBSA Walk Groupings'!$A$5,
IF(J1867&gt;'CBSA Walk Groupings'!$B$5,'CBSA Walk Groupings'!$A$6,"")))))</f>
        <v>5</v>
      </c>
      <c r="M1867" s="72">
        <v>2</v>
      </c>
      <c r="N1867" s="72">
        <v>5</v>
      </c>
    </row>
    <row r="1868" spans="1:14" x14ac:dyDescent="0.25">
      <c r="A1868" t="str">
        <f t="shared" si="29"/>
        <v>Tri-County Regional Planning Commission (MI)_2014</v>
      </c>
      <c r="B1868" t="s">
        <v>517</v>
      </c>
      <c r="C1868" s="49" t="s">
        <v>133</v>
      </c>
      <c r="D1868">
        <v>2014</v>
      </c>
      <c r="E1868" s="45">
        <v>467172.14056980243</v>
      </c>
      <c r="F1868" s="50">
        <v>212958.80268629605</v>
      </c>
      <c r="G1868" s="46">
        <v>2787.1362591881571</v>
      </c>
      <c r="H1868" s="46">
        <v>8139.7800507950151</v>
      </c>
      <c r="I1868" s="47">
        <v>1.3087678105017397</v>
      </c>
      <c r="J1868" s="47">
        <v>3.8222322571870899</v>
      </c>
      <c r="K1868" s="48">
        <f>IF(I1868&lt;='CBSA Bike Groupings'!$B$2,'CBSA Bike Groupings'!$A$2,
IF(AND(I1868&lt;='CBSA Bike Groupings'!$B$3,I1868&gt;'CBSA Bike Groupings'!$B$2),'CBSA Bike Groupings'!$A$3,
IF(AND(I1868&lt;='CBSA Bike Groupings'!$B$4,I1868&gt;'CBSA Bike Groupings'!$B$3),'CBSA Bike Groupings'!$A$4,
IF(AND(I1868&lt;='CBSA Bike Groupings'!$B$5,I1868&gt;'CBSA Bike Groupings'!$B$4),'CBSA Bike Groupings'!$A$5,
IF(I1868&gt;'CBSA Bike Groupings'!$B$5,'CBSA Bike Groupings'!$A$6,"")))))</f>
        <v>5</v>
      </c>
      <c r="L1868" s="48">
        <f>IF(J1868&lt;='CBSA Walk Groupings'!$B$2,'CBSA Walk Groupings'!$A$2,
IF(AND(J1868&lt;='CBSA Walk Groupings'!$B$3,J1868&gt;'CBSA Walk Groupings'!$B$2),'CBSA Walk Groupings'!$A$3,
IF(AND(J1868&lt;='CBSA Walk Groupings'!$B$4,J1868&gt;'CBSA Walk Groupings'!$B$3),'CBSA Walk Groupings'!$A$4,
IF(AND(J1868&lt;='CBSA Walk Groupings'!$B$5,J1868&gt;'CBSA Walk Groupings'!$B$4),'CBSA Walk Groupings'!$A$5,
IF(J1868&gt;'CBSA Walk Groupings'!$B$5,'CBSA Walk Groupings'!$A$6,"")))))</f>
        <v>5</v>
      </c>
      <c r="M1868" s="72">
        <v>1</v>
      </c>
      <c r="N1868" s="72">
        <v>4</v>
      </c>
    </row>
    <row r="1869" spans="1:14" x14ac:dyDescent="0.25">
      <c r="A1869" t="str">
        <f t="shared" si="29"/>
        <v>Tri-County Regional Planning Commission (MI)_2015</v>
      </c>
      <c r="B1869" t="s">
        <v>517</v>
      </c>
      <c r="C1869" s="49" t="s">
        <v>133</v>
      </c>
      <c r="D1869">
        <v>2015</v>
      </c>
      <c r="E1869" s="45">
        <v>468786.69748452562</v>
      </c>
      <c r="F1869" s="50">
        <v>215927.98501390358</v>
      </c>
      <c r="G1869" s="46">
        <v>2607.1665249439639</v>
      </c>
      <c r="H1869" s="46">
        <v>8178.0301950519479</v>
      </c>
      <c r="I1869" s="47">
        <v>1.2074240977963504</v>
      </c>
      <c r="J1869" s="47">
        <v>3.7873878156763077</v>
      </c>
      <c r="K1869" s="48">
        <f>IF(I1869&lt;='CBSA Bike Groupings'!$B$2,'CBSA Bike Groupings'!$A$2,
IF(AND(I1869&lt;='CBSA Bike Groupings'!$B$3,I1869&gt;'CBSA Bike Groupings'!$B$2),'CBSA Bike Groupings'!$A$3,
IF(AND(I1869&lt;='CBSA Bike Groupings'!$B$4,I1869&gt;'CBSA Bike Groupings'!$B$3),'CBSA Bike Groupings'!$A$4,
IF(AND(I1869&lt;='CBSA Bike Groupings'!$B$5,I1869&gt;'CBSA Bike Groupings'!$B$4),'CBSA Bike Groupings'!$A$5,
IF(I1869&gt;'CBSA Bike Groupings'!$B$5,'CBSA Bike Groupings'!$A$6,"")))))</f>
        <v>5</v>
      </c>
      <c r="L1869" s="48">
        <f>IF(J1869&lt;='CBSA Walk Groupings'!$B$2,'CBSA Walk Groupings'!$A$2,
IF(AND(J1869&lt;='CBSA Walk Groupings'!$B$3,J1869&gt;'CBSA Walk Groupings'!$B$2),'CBSA Walk Groupings'!$A$3,
IF(AND(J1869&lt;='CBSA Walk Groupings'!$B$4,J1869&gt;'CBSA Walk Groupings'!$B$3),'CBSA Walk Groupings'!$A$4,
IF(AND(J1869&lt;='CBSA Walk Groupings'!$B$5,J1869&gt;'CBSA Walk Groupings'!$B$4),'CBSA Walk Groupings'!$A$5,
IF(J1869&gt;'CBSA Walk Groupings'!$B$5,'CBSA Walk Groupings'!$A$6,"")))))</f>
        <v>5</v>
      </c>
      <c r="M1869" s="72">
        <v>0</v>
      </c>
      <c r="N1869" s="72">
        <v>4</v>
      </c>
    </row>
    <row r="1870" spans="1:14" x14ac:dyDescent="0.25">
      <c r="A1870" t="str">
        <f t="shared" si="29"/>
        <v>Tri-County Regional Planning Commission (MI)_2016</v>
      </c>
      <c r="B1870" t="s">
        <v>517</v>
      </c>
      <c r="C1870" s="49" t="s">
        <v>133</v>
      </c>
      <c r="D1870">
        <v>2016</v>
      </c>
      <c r="E1870" s="45">
        <v>470397.74880818045</v>
      </c>
      <c r="F1870" s="50">
        <v>219064.04376332505</v>
      </c>
      <c r="G1870" s="46">
        <v>2559.1510778829384</v>
      </c>
      <c r="H1870" s="46">
        <v>7946.8887756390432</v>
      </c>
      <c r="I1870" s="47">
        <v>1.1682205047980505</v>
      </c>
      <c r="J1870" s="47">
        <v>3.6276554742250604</v>
      </c>
      <c r="K1870" s="48">
        <f>IF(I1870&lt;='CBSA Bike Groupings'!$B$2,'CBSA Bike Groupings'!$A$2,
IF(AND(I1870&lt;='CBSA Bike Groupings'!$B$3,I1870&gt;'CBSA Bike Groupings'!$B$2),'CBSA Bike Groupings'!$A$3,
IF(AND(I1870&lt;='CBSA Bike Groupings'!$B$4,I1870&gt;'CBSA Bike Groupings'!$B$3),'CBSA Bike Groupings'!$A$4,
IF(AND(I1870&lt;='CBSA Bike Groupings'!$B$5,I1870&gt;'CBSA Bike Groupings'!$B$4),'CBSA Bike Groupings'!$A$5,
IF(I1870&gt;'CBSA Bike Groupings'!$B$5,'CBSA Bike Groupings'!$A$6,"")))))</f>
        <v>5</v>
      </c>
      <c r="L1870" s="48">
        <f>IF(J1870&lt;='CBSA Walk Groupings'!$B$2,'CBSA Walk Groupings'!$A$2,
IF(AND(J1870&lt;='CBSA Walk Groupings'!$B$3,J1870&gt;'CBSA Walk Groupings'!$B$2),'CBSA Walk Groupings'!$A$3,
IF(AND(J1870&lt;='CBSA Walk Groupings'!$B$4,J1870&gt;'CBSA Walk Groupings'!$B$3),'CBSA Walk Groupings'!$A$4,
IF(AND(J1870&lt;='CBSA Walk Groupings'!$B$5,J1870&gt;'CBSA Walk Groupings'!$B$4),'CBSA Walk Groupings'!$A$5,
IF(J1870&gt;'CBSA Walk Groupings'!$B$5,'CBSA Walk Groupings'!$A$6,"")))))</f>
        <v>5</v>
      </c>
      <c r="M1870" s="72">
        <v>2</v>
      </c>
      <c r="N1870" s="72">
        <v>3</v>
      </c>
    </row>
    <row r="1871" spans="1:14" x14ac:dyDescent="0.25">
      <c r="A1871" t="str">
        <f t="shared" si="29"/>
        <v>Tri-County Regional Planning Commission (MI)_2017</v>
      </c>
      <c r="B1871" t="s">
        <v>517</v>
      </c>
      <c r="C1871" s="49" t="s">
        <v>133</v>
      </c>
      <c r="D1871">
        <v>2017</v>
      </c>
      <c r="E1871" s="45">
        <v>472143</v>
      </c>
      <c r="F1871" s="50">
        <v>221933</v>
      </c>
      <c r="G1871" s="46">
        <v>2612</v>
      </c>
      <c r="H1871" s="46">
        <v>7892</v>
      </c>
      <c r="I1871" s="47">
        <f>(G1871/$F1871)*100</f>
        <v>1.1769317767073846</v>
      </c>
      <c r="J1871" s="47">
        <f>(H1871/$F1871)*100</f>
        <v>3.5560281706641197</v>
      </c>
      <c r="K1871" s="48">
        <f>IF(I1871&lt;='CBSA Bike Groupings'!$B$2,'CBSA Bike Groupings'!$A$2,
IF(AND(I1871&lt;='CBSA Bike Groupings'!$B$3,I1871&gt;'CBSA Bike Groupings'!$B$2),'CBSA Bike Groupings'!$A$3,
IF(AND(I1871&lt;='CBSA Bike Groupings'!$B$4,I1871&gt;'CBSA Bike Groupings'!$B$3),'CBSA Bike Groupings'!$A$4,
IF(AND(I1871&lt;='CBSA Bike Groupings'!$B$5,I1871&gt;'CBSA Bike Groupings'!$B$4),'CBSA Bike Groupings'!$A$5,
IF(I1871&gt;'CBSA Bike Groupings'!$B$5,'CBSA Bike Groupings'!$A$6,"")))))</f>
        <v>5</v>
      </c>
      <c r="L1871" s="48">
        <f>IF(J1871&lt;='CBSA Walk Groupings'!$B$2,'CBSA Walk Groupings'!$A$2,
IF(AND(J1871&lt;='CBSA Walk Groupings'!$B$3,J1871&gt;'CBSA Walk Groupings'!$B$2),'CBSA Walk Groupings'!$A$3,
IF(AND(J1871&lt;='CBSA Walk Groupings'!$B$4,J1871&gt;'CBSA Walk Groupings'!$B$3),'CBSA Walk Groupings'!$A$4,
IF(AND(J1871&lt;='CBSA Walk Groupings'!$B$5,J1871&gt;'CBSA Walk Groupings'!$B$4),'CBSA Walk Groupings'!$A$5,
IF(J1871&gt;'CBSA Walk Groupings'!$B$5,'CBSA Walk Groupings'!$A$6,"")))))</f>
        <v>5</v>
      </c>
      <c r="M1871" s="72">
        <v>2</v>
      </c>
      <c r="N1871" s="72">
        <v>8</v>
      </c>
    </row>
    <row r="1872" spans="1:14" x14ac:dyDescent="0.25">
      <c r="A1872" t="str">
        <f t="shared" si="29"/>
        <v>Tri-Lakes MPO_2013</v>
      </c>
      <c r="B1872" t="s">
        <v>518</v>
      </c>
      <c r="C1872" s="49" t="s">
        <v>262</v>
      </c>
      <c r="D1872">
        <v>2013</v>
      </c>
      <c r="E1872" s="45">
        <v>79897.909025922083</v>
      </c>
      <c r="F1872" s="50">
        <v>31080.519749542989</v>
      </c>
      <c r="G1872" s="46">
        <v>54</v>
      </c>
      <c r="H1872" s="46">
        <v>528.01215645053969</v>
      </c>
      <c r="I1872" s="47">
        <v>0.17374226826047212</v>
      </c>
      <c r="J1872" s="47">
        <v>1.6988524024225935</v>
      </c>
      <c r="K1872" s="48">
        <f>IF(I1872&lt;='CBSA Bike Groupings'!$B$2,'CBSA Bike Groupings'!$A$2,
IF(AND(I1872&lt;='CBSA Bike Groupings'!$B$3,I1872&gt;'CBSA Bike Groupings'!$B$2),'CBSA Bike Groupings'!$A$3,
IF(AND(I1872&lt;='CBSA Bike Groupings'!$B$4,I1872&gt;'CBSA Bike Groupings'!$B$3),'CBSA Bike Groupings'!$A$4,
IF(AND(I1872&lt;='CBSA Bike Groupings'!$B$5,I1872&gt;'CBSA Bike Groupings'!$B$4),'CBSA Bike Groupings'!$A$5,
IF(I1872&gt;'CBSA Bike Groupings'!$B$5,'CBSA Bike Groupings'!$A$6,"")))))</f>
        <v>1</v>
      </c>
      <c r="L1872" s="48">
        <f>IF(J1872&lt;='CBSA Walk Groupings'!$B$2,'CBSA Walk Groupings'!$A$2,
IF(AND(J1872&lt;='CBSA Walk Groupings'!$B$3,J1872&gt;'CBSA Walk Groupings'!$B$2),'CBSA Walk Groupings'!$A$3,
IF(AND(J1872&lt;='CBSA Walk Groupings'!$B$4,J1872&gt;'CBSA Walk Groupings'!$B$3),'CBSA Walk Groupings'!$A$4,
IF(AND(J1872&lt;='CBSA Walk Groupings'!$B$5,J1872&gt;'CBSA Walk Groupings'!$B$4),'CBSA Walk Groupings'!$A$5,
IF(J1872&gt;'CBSA Walk Groupings'!$B$5,'CBSA Walk Groupings'!$A$6,"")))))</f>
        <v>2</v>
      </c>
      <c r="M1872" s="72">
        <v>0</v>
      </c>
      <c r="N1872" s="72">
        <v>2</v>
      </c>
    </row>
    <row r="1873" spans="1:14" x14ac:dyDescent="0.25">
      <c r="A1873" t="str">
        <f t="shared" si="29"/>
        <v>Tri-Lakes MPO_2014</v>
      </c>
      <c r="B1873" t="s">
        <v>518</v>
      </c>
      <c r="C1873" s="49" t="s">
        <v>262</v>
      </c>
      <c r="D1873">
        <v>2014</v>
      </c>
      <c r="E1873" s="45">
        <v>80073.903975482812</v>
      </c>
      <c r="F1873" s="50">
        <v>31109.424311540042</v>
      </c>
      <c r="G1873" s="46">
        <v>103.877499297472</v>
      </c>
      <c r="H1873" s="46">
        <v>474.60305293261865</v>
      </c>
      <c r="I1873" s="47">
        <v>0.33391006614975716</v>
      </c>
      <c r="J1873" s="47">
        <v>1.5255925284241425</v>
      </c>
      <c r="K1873" s="48">
        <f>IF(I1873&lt;='CBSA Bike Groupings'!$B$2,'CBSA Bike Groupings'!$A$2,
IF(AND(I1873&lt;='CBSA Bike Groupings'!$B$3,I1873&gt;'CBSA Bike Groupings'!$B$2),'CBSA Bike Groupings'!$A$3,
IF(AND(I1873&lt;='CBSA Bike Groupings'!$B$4,I1873&gt;'CBSA Bike Groupings'!$B$3),'CBSA Bike Groupings'!$A$4,
IF(AND(I1873&lt;='CBSA Bike Groupings'!$B$5,I1873&gt;'CBSA Bike Groupings'!$B$4),'CBSA Bike Groupings'!$A$5,
IF(I1873&gt;'CBSA Bike Groupings'!$B$5,'CBSA Bike Groupings'!$A$6,"")))))</f>
        <v>2</v>
      </c>
      <c r="L1873" s="48">
        <f>IF(J1873&lt;='CBSA Walk Groupings'!$B$2,'CBSA Walk Groupings'!$A$2,
IF(AND(J1873&lt;='CBSA Walk Groupings'!$B$3,J1873&gt;'CBSA Walk Groupings'!$B$2),'CBSA Walk Groupings'!$A$3,
IF(AND(J1873&lt;='CBSA Walk Groupings'!$B$4,J1873&gt;'CBSA Walk Groupings'!$B$3),'CBSA Walk Groupings'!$A$4,
IF(AND(J1873&lt;='CBSA Walk Groupings'!$B$5,J1873&gt;'CBSA Walk Groupings'!$B$4),'CBSA Walk Groupings'!$A$5,
IF(J1873&gt;'CBSA Walk Groupings'!$B$5,'CBSA Walk Groupings'!$A$6,"")))))</f>
        <v>2</v>
      </c>
      <c r="M1873" s="72">
        <v>0</v>
      </c>
      <c r="N1873" s="72">
        <v>0</v>
      </c>
    </row>
    <row r="1874" spans="1:14" x14ac:dyDescent="0.25">
      <c r="A1874" t="str">
        <f t="shared" si="29"/>
        <v>Tri-Lakes MPO_2015</v>
      </c>
      <c r="B1874" t="s">
        <v>518</v>
      </c>
      <c r="C1874" s="49" t="s">
        <v>262</v>
      </c>
      <c r="D1874">
        <v>2015</v>
      </c>
      <c r="E1874" s="45">
        <v>80470.217943465599</v>
      </c>
      <c r="F1874" s="50">
        <v>31780.436858225101</v>
      </c>
      <c r="G1874" s="46">
        <v>84.339569954607001</v>
      </c>
      <c r="H1874" s="46">
        <v>470.4024599210012</v>
      </c>
      <c r="I1874" s="47">
        <v>0.26538203464871207</v>
      </c>
      <c r="J1874" s="47">
        <v>1.4801636051118543</v>
      </c>
      <c r="K1874" s="48">
        <f>IF(I1874&lt;='CBSA Bike Groupings'!$B$2,'CBSA Bike Groupings'!$A$2,
IF(AND(I1874&lt;='CBSA Bike Groupings'!$B$3,I1874&gt;'CBSA Bike Groupings'!$B$2),'CBSA Bike Groupings'!$A$3,
IF(AND(I1874&lt;='CBSA Bike Groupings'!$B$4,I1874&gt;'CBSA Bike Groupings'!$B$3),'CBSA Bike Groupings'!$A$4,
IF(AND(I1874&lt;='CBSA Bike Groupings'!$B$5,I1874&gt;'CBSA Bike Groupings'!$B$4),'CBSA Bike Groupings'!$A$5,
IF(I1874&gt;'CBSA Bike Groupings'!$B$5,'CBSA Bike Groupings'!$A$6,"")))))</f>
        <v>2</v>
      </c>
      <c r="L1874" s="48">
        <f>IF(J1874&lt;='CBSA Walk Groupings'!$B$2,'CBSA Walk Groupings'!$A$2,
IF(AND(J1874&lt;='CBSA Walk Groupings'!$B$3,J1874&gt;'CBSA Walk Groupings'!$B$2),'CBSA Walk Groupings'!$A$3,
IF(AND(J1874&lt;='CBSA Walk Groupings'!$B$4,J1874&gt;'CBSA Walk Groupings'!$B$3),'CBSA Walk Groupings'!$A$4,
IF(AND(J1874&lt;='CBSA Walk Groupings'!$B$5,J1874&gt;'CBSA Walk Groupings'!$B$4),'CBSA Walk Groupings'!$A$5,
IF(J1874&gt;'CBSA Walk Groupings'!$B$5,'CBSA Walk Groupings'!$A$6,"")))))</f>
        <v>2</v>
      </c>
      <c r="M1874" s="72">
        <v>0</v>
      </c>
      <c r="N1874" s="72">
        <v>3</v>
      </c>
    </row>
    <row r="1875" spans="1:14" x14ac:dyDescent="0.25">
      <c r="A1875" t="str">
        <f t="shared" si="29"/>
        <v>Tri-Lakes MPO_2016</v>
      </c>
      <c r="B1875" t="s">
        <v>518</v>
      </c>
      <c r="C1875" s="49" t="s">
        <v>262</v>
      </c>
      <c r="D1875">
        <v>2016</v>
      </c>
      <c r="E1875" s="45">
        <v>80179.19781591912</v>
      </c>
      <c r="F1875" s="50">
        <v>32032.869354367311</v>
      </c>
      <c r="G1875" s="46">
        <v>67.240390175665993</v>
      </c>
      <c r="H1875" s="46">
        <v>603.76198095753568</v>
      </c>
      <c r="I1875" s="47">
        <v>0.20991060598353339</v>
      </c>
      <c r="J1875" s="47">
        <v>1.8848201648074332</v>
      </c>
      <c r="K1875" s="48">
        <f>IF(I1875&lt;='CBSA Bike Groupings'!$B$2,'CBSA Bike Groupings'!$A$2,
IF(AND(I1875&lt;='CBSA Bike Groupings'!$B$3,I1875&gt;'CBSA Bike Groupings'!$B$2),'CBSA Bike Groupings'!$A$3,
IF(AND(I1875&lt;='CBSA Bike Groupings'!$B$4,I1875&gt;'CBSA Bike Groupings'!$B$3),'CBSA Bike Groupings'!$A$4,
IF(AND(I1875&lt;='CBSA Bike Groupings'!$B$5,I1875&gt;'CBSA Bike Groupings'!$B$4),'CBSA Bike Groupings'!$A$5,
IF(I1875&gt;'CBSA Bike Groupings'!$B$5,'CBSA Bike Groupings'!$A$6,"")))))</f>
        <v>1</v>
      </c>
      <c r="L1875" s="48">
        <f>IF(J1875&lt;='CBSA Walk Groupings'!$B$2,'CBSA Walk Groupings'!$A$2,
IF(AND(J1875&lt;='CBSA Walk Groupings'!$B$3,J1875&gt;'CBSA Walk Groupings'!$B$2),'CBSA Walk Groupings'!$A$3,
IF(AND(J1875&lt;='CBSA Walk Groupings'!$B$4,J1875&gt;'CBSA Walk Groupings'!$B$3),'CBSA Walk Groupings'!$A$4,
IF(AND(J1875&lt;='CBSA Walk Groupings'!$B$5,J1875&gt;'CBSA Walk Groupings'!$B$4),'CBSA Walk Groupings'!$A$5,
IF(J1875&gt;'CBSA Walk Groupings'!$B$5,'CBSA Walk Groupings'!$A$6,"")))))</f>
        <v>3</v>
      </c>
      <c r="M1875" s="72">
        <v>0</v>
      </c>
      <c r="N1875" s="72">
        <v>2</v>
      </c>
    </row>
    <row r="1876" spans="1:14" x14ac:dyDescent="0.25">
      <c r="A1876" t="str">
        <f t="shared" si="29"/>
        <v>Tri-Lakes MPO_2017</v>
      </c>
      <c r="B1876" t="s">
        <v>518</v>
      </c>
      <c r="C1876" s="49" t="s">
        <v>262</v>
      </c>
      <c r="D1876">
        <v>2017</v>
      </c>
      <c r="E1876" s="45">
        <v>80940</v>
      </c>
      <c r="F1876" s="50">
        <v>32242</v>
      </c>
      <c r="G1876" s="46">
        <v>63</v>
      </c>
      <c r="H1876" s="46">
        <v>630</v>
      </c>
      <c r="I1876" s="47">
        <f>(G1876/$F1876)*100</f>
        <v>0.19539730785931392</v>
      </c>
      <c r="J1876" s="47">
        <f>(H1876/$F1876)*100</f>
        <v>1.9539730785931395</v>
      </c>
      <c r="K1876" s="48">
        <f>IF(I1876&lt;='CBSA Bike Groupings'!$B$2,'CBSA Bike Groupings'!$A$2,
IF(AND(I1876&lt;='CBSA Bike Groupings'!$B$3,I1876&gt;'CBSA Bike Groupings'!$B$2),'CBSA Bike Groupings'!$A$3,
IF(AND(I1876&lt;='CBSA Bike Groupings'!$B$4,I1876&gt;'CBSA Bike Groupings'!$B$3),'CBSA Bike Groupings'!$A$4,
IF(AND(I1876&lt;='CBSA Bike Groupings'!$B$5,I1876&gt;'CBSA Bike Groupings'!$B$4),'CBSA Bike Groupings'!$A$5,
IF(I1876&gt;'CBSA Bike Groupings'!$B$5,'CBSA Bike Groupings'!$A$6,"")))))</f>
        <v>1</v>
      </c>
      <c r="L1876" s="48">
        <f>IF(J1876&lt;='CBSA Walk Groupings'!$B$2,'CBSA Walk Groupings'!$A$2,
IF(AND(J1876&lt;='CBSA Walk Groupings'!$B$3,J1876&gt;'CBSA Walk Groupings'!$B$2),'CBSA Walk Groupings'!$A$3,
IF(AND(J1876&lt;='CBSA Walk Groupings'!$B$4,J1876&gt;'CBSA Walk Groupings'!$B$3),'CBSA Walk Groupings'!$A$4,
IF(AND(J1876&lt;='CBSA Walk Groupings'!$B$5,J1876&gt;'CBSA Walk Groupings'!$B$4),'CBSA Walk Groupings'!$A$5,
IF(J1876&gt;'CBSA Walk Groupings'!$B$5,'CBSA Walk Groupings'!$A$6,"")))))</f>
        <v>3</v>
      </c>
      <c r="M1876" s="72">
        <v>0</v>
      </c>
      <c r="N1876" s="72">
        <v>1</v>
      </c>
    </row>
    <row r="1877" spans="1:14" x14ac:dyDescent="0.25">
      <c r="A1877" t="str">
        <f t="shared" si="29"/>
        <v>Tulare County Association of Governments_2013</v>
      </c>
      <c r="B1877" t="s">
        <v>519</v>
      </c>
      <c r="C1877" s="49" t="s">
        <v>121</v>
      </c>
      <c r="D1877">
        <v>2013</v>
      </c>
      <c r="E1877" s="45">
        <v>446820.24119727302</v>
      </c>
      <c r="F1877" s="50">
        <v>163836.28237803528</v>
      </c>
      <c r="G1877" s="46">
        <v>890.05358388873253</v>
      </c>
      <c r="H1877" s="46">
        <v>3405.1443235158608</v>
      </c>
      <c r="I1877" s="47">
        <v>0.54325792246373483</v>
      </c>
      <c r="J1877" s="47">
        <v>2.078382318062395</v>
      </c>
      <c r="K1877" s="48">
        <f>IF(I1877&lt;='CBSA Bike Groupings'!$B$2,'CBSA Bike Groupings'!$A$2,
IF(AND(I1877&lt;='CBSA Bike Groupings'!$B$3,I1877&gt;'CBSA Bike Groupings'!$B$2),'CBSA Bike Groupings'!$A$3,
IF(AND(I1877&lt;='CBSA Bike Groupings'!$B$4,I1877&gt;'CBSA Bike Groupings'!$B$3),'CBSA Bike Groupings'!$A$4,
IF(AND(I1877&lt;='CBSA Bike Groupings'!$B$5,I1877&gt;'CBSA Bike Groupings'!$B$4),'CBSA Bike Groupings'!$A$5,
IF(I1877&gt;'CBSA Bike Groupings'!$B$5,'CBSA Bike Groupings'!$A$6,"")))))</f>
        <v>3</v>
      </c>
      <c r="L1877" s="48">
        <f>IF(J1877&lt;='CBSA Walk Groupings'!$B$2,'CBSA Walk Groupings'!$A$2,
IF(AND(J1877&lt;='CBSA Walk Groupings'!$B$3,J1877&gt;'CBSA Walk Groupings'!$B$2),'CBSA Walk Groupings'!$A$3,
IF(AND(J1877&lt;='CBSA Walk Groupings'!$B$4,J1877&gt;'CBSA Walk Groupings'!$B$3),'CBSA Walk Groupings'!$A$4,
IF(AND(J1877&lt;='CBSA Walk Groupings'!$B$5,J1877&gt;'CBSA Walk Groupings'!$B$4),'CBSA Walk Groupings'!$A$5,
IF(J1877&gt;'CBSA Walk Groupings'!$B$5,'CBSA Walk Groupings'!$A$6,"")))))</f>
        <v>3</v>
      </c>
      <c r="M1877" s="72">
        <v>1</v>
      </c>
      <c r="N1877" s="72">
        <v>12</v>
      </c>
    </row>
    <row r="1878" spans="1:14" x14ac:dyDescent="0.25">
      <c r="A1878" t="str">
        <f t="shared" si="29"/>
        <v>Tulare County Association of Governments_2014</v>
      </c>
      <c r="B1878" t="s">
        <v>519</v>
      </c>
      <c r="C1878" s="49" t="s">
        <v>121</v>
      </c>
      <c r="D1878">
        <v>2014</v>
      </c>
      <c r="E1878" s="45">
        <v>451278.2838246951</v>
      </c>
      <c r="F1878" s="50">
        <v>165507.1677043729</v>
      </c>
      <c r="G1878" s="46">
        <v>868.049021772728</v>
      </c>
      <c r="H1878" s="46">
        <v>3323.9535084360168</v>
      </c>
      <c r="I1878" s="47">
        <v>0.52447820466798611</v>
      </c>
      <c r="J1878" s="47">
        <v>2.0083441427583524</v>
      </c>
      <c r="K1878" s="48">
        <f>IF(I1878&lt;='CBSA Bike Groupings'!$B$2,'CBSA Bike Groupings'!$A$2,
IF(AND(I1878&lt;='CBSA Bike Groupings'!$B$3,I1878&gt;'CBSA Bike Groupings'!$B$2),'CBSA Bike Groupings'!$A$3,
IF(AND(I1878&lt;='CBSA Bike Groupings'!$B$4,I1878&gt;'CBSA Bike Groupings'!$B$3),'CBSA Bike Groupings'!$A$4,
IF(AND(I1878&lt;='CBSA Bike Groupings'!$B$5,I1878&gt;'CBSA Bike Groupings'!$B$4),'CBSA Bike Groupings'!$A$5,
IF(I1878&gt;'CBSA Bike Groupings'!$B$5,'CBSA Bike Groupings'!$A$6,"")))))</f>
        <v>3</v>
      </c>
      <c r="L1878" s="48">
        <f>IF(J1878&lt;='CBSA Walk Groupings'!$B$2,'CBSA Walk Groupings'!$A$2,
IF(AND(J1878&lt;='CBSA Walk Groupings'!$B$3,J1878&gt;'CBSA Walk Groupings'!$B$2),'CBSA Walk Groupings'!$A$3,
IF(AND(J1878&lt;='CBSA Walk Groupings'!$B$4,J1878&gt;'CBSA Walk Groupings'!$B$3),'CBSA Walk Groupings'!$A$4,
IF(AND(J1878&lt;='CBSA Walk Groupings'!$B$5,J1878&gt;'CBSA Walk Groupings'!$B$4),'CBSA Walk Groupings'!$A$5,
IF(J1878&gt;'CBSA Walk Groupings'!$B$5,'CBSA Walk Groupings'!$A$6,"")))))</f>
        <v>3</v>
      </c>
      <c r="M1878" s="72">
        <v>2</v>
      </c>
      <c r="N1878" s="72">
        <v>13</v>
      </c>
    </row>
    <row r="1879" spans="1:14" x14ac:dyDescent="0.25">
      <c r="A1879" t="str">
        <f t="shared" si="29"/>
        <v>Tulare County Association of Governments_2015</v>
      </c>
      <c r="B1879" t="s">
        <v>519</v>
      </c>
      <c r="C1879" s="49" t="s">
        <v>121</v>
      </c>
      <c r="D1879">
        <v>2015</v>
      </c>
      <c r="E1879" s="45">
        <v>454201.79683959298</v>
      </c>
      <c r="F1879" s="50">
        <v>164790.03116224738</v>
      </c>
      <c r="G1879" s="46">
        <v>1004.0492161638302</v>
      </c>
      <c r="H1879" s="46">
        <v>3165.9958873684759</v>
      </c>
      <c r="I1879" s="47">
        <v>0.60929002141839095</v>
      </c>
      <c r="J1879" s="47">
        <v>1.9212302255415741</v>
      </c>
      <c r="K1879" s="48">
        <f>IF(I1879&lt;='CBSA Bike Groupings'!$B$2,'CBSA Bike Groupings'!$A$2,
IF(AND(I1879&lt;='CBSA Bike Groupings'!$B$3,I1879&gt;'CBSA Bike Groupings'!$B$2),'CBSA Bike Groupings'!$A$3,
IF(AND(I1879&lt;='CBSA Bike Groupings'!$B$4,I1879&gt;'CBSA Bike Groupings'!$B$3),'CBSA Bike Groupings'!$A$4,
IF(AND(I1879&lt;='CBSA Bike Groupings'!$B$5,I1879&gt;'CBSA Bike Groupings'!$B$4),'CBSA Bike Groupings'!$A$5,
IF(I1879&gt;'CBSA Bike Groupings'!$B$5,'CBSA Bike Groupings'!$A$6,"")))))</f>
        <v>3</v>
      </c>
      <c r="L1879" s="48">
        <f>IF(J1879&lt;='CBSA Walk Groupings'!$B$2,'CBSA Walk Groupings'!$A$2,
IF(AND(J1879&lt;='CBSA Walk Groupings'!$B$3,J1879&gt;'CBSA Walk Groupings'!$B$2),'CBSA Walk Groupings'!$A$3,
IF(AND(J1879&lt;='CBSA Walk Groupings'!$B$4,J1879&gt;'CBSA Walk Groupings'!$B$3),'CBSA Walk Groupings'!$A$4,
IF(AND(J1879&lt;='CBSA Walk Groupings'!$B$5,J1879&gt;'CBSA Walk Groupings'!$B$4),'CBSA Walk Groupings'!$A$5,
IF(J1879&gt;'CBSA Walk Groupings'!$B$5,'CBSA Walk Groupings'!$A$6,"")))))</f>
        <v>3</v>
      </c>
      <c r="M1879" s="72">
        <v>4</v>
      </c>
      <c r="N1879" s="72">
        <v>13</v>
      </c>
    </row>
    <row r="1880" spans="1:14" x14ac:dyDescent="0.25">
      <c r="A1880" t="str">
        <f t="shared" si="29"/>
        <v>Tulare County Association of Governments_2016</v>
      </c>
      <c r="B1880" t="s">
        <v>519</v>
      </c>
      <c r="C1880" s="49" t="s">
        <v>121</v>
      </c>
      <c r="D1880">
        <v>2016</v>
      </c>
      <c r="E1880" s="45">
        <v>455937.81321274728</v>
      </c>
      <c r="F1880" s="50">
        <v>165830.75750841887</v>
      </c>
      <c r="G1880" s="46">
        <v>935.03152532793945</v>
      </c>
      <c r="H1880" s="46">
        <v>2809.0534208235272</v>
      </c>
      <c r="I1880" s="47">
        <v>0.56384686374026238</v>
      </c>
      <c r="J1880" s="47">
        <v>1.6939278714209078</v>
      </c>
      <c r="K1880" s="48">
        <f>IF(I1880&lt;='CBSA Bike Groupings'!$B$2,'CBSA Bike Groupings'!$A$2,
IF(AND(I1880&lt;='CBSA Bike Groupings'!$B$3,I1880&gt;'CBSA Bike Groupings'!$B$2),'CBSA Bike Groupings'!$A$3,
IF(AND(I1880&lt;='CBSA Bike Groupings'!$B$4,I1880&gt;'CBSA Bike Groupings'!$B$3),'CBSA Bike Groupings'!$A$4,
IF(AND(I1880&lt;='CBSA Bike Groupings'!$B$5,I1880&gt;'CBSA Bike Groupings'!$B$4),'CBSA Bike Groupings'!$A$5,
IF(I1880&gt;'CBSA Bike Groupings'!$B$5,'CBSA Bike Groupings'!$A$6,"")))))</f>
        <v>3</v>
      </c>
      <c r="L1880" s="48">
        <f>IF(J1880&lt;='CBSA Walk Groupings'!$B$2,'CBSA Walk Groupings'!$A$2,
IF(AND(J1880&lt;='CBSA Walk Groupings'!$B$3,J1880&gt;'CBSA Walk Groupings'!$B$2),'CBSA Walk Groupings'!$A$3,
IF(AND(J1880&lt;='CBSA Walk Groupings'!$B$4,J1880&gt;'CBSA Walk Groupings'!$B$3),'CBSA Walk Groupings'!$A$4,
IF(AND(J1880&lt;='CBSA Walk Groupings'!$B$5,J1880&gt;'CBSA Walk Groupings'!$B$4),'CBSA Walk Groupings'!$A$5,
IF(J1880&gt;'CBSA Walk Groupings'!$B$5,'CBSA Walk Groupings'!$A$6,"")))))</f>
        <v>2</v>
      </c>
      <c r="M1880" s="72">
        <v>7</v>
      </c>
      <c r="N1880" s="72">
        <v>10</v>
      </c>
    </row>
    <row r="1881" spans="1:14" x14ac:dyDescent="0.25">
      <c r="A1881" t="str">
        <f t="shared" si="29"/>
        <v>Tulare County Association of Governments_2017</v>
      </c>
      <c r="B1881" t="s">
        <v>519</v>
      </c>
      <c r="C1881" s="49" t="s">
        <v>121</v>
      </c>
      <c r="D1881">
        <v>2017</v>
      </c>
      <c r="E1881" s="45">
        <v>458975</v>
      </c>
      <c r="F1881" s="50">
        <v>168744</v>
      </c>
      <c r="G1881" s="46">
        <v>1031</v>
      </c>
      <c r="H1881" s="46">
        <v>2872</v>
      </c>
      <c r="I1881" s="47">
        <f>(G1881/$F1881)*100</f>
        <v>0.61098468686294027</v>
      </c>
      <c r="J1881" s="47">
        <f>(H1881/$F1881)*100</f>
        <v>1.7019864409993837</v>
      </c>
      <c r="K1881" s="48">
        <f>IF(I1881&lt;='CBSA Bike Groupings'!$B$2,'CBSA Bike Groupings'!$A$2,
IF(AND(I1881&lt;='CBSA Bike Groupings'!$B$3,I1881&gt;'CBSA Bike Groupings'!$B$2),'CBSA Bike Groupings'!$A$3,
IF(AND(I1881&lt;='CBSA Bike Groupings'!$B$4,I1881&gt;'CBSA Bike Groupings'!$B$3),'CBSA Bike Groupings'!$A$4,
IF(AND(I1881&lt;='CBSA Bike Groupings'!$B$5,I1881&gt;'CBSA Bike Groupings'!$B$4),'CBSA Bike Groupings'!$A$5,
IF(I1881&gt;'CBSA Bike Groupings'!$B$5,'CBSA Bike Groupings'!$A$6,"")))))</f>
        <v>3</v>
      </c>
      <c r="L1881" s="48">
        <f>IF(J1881&lt;='CBSA Walk Groupings'!$B$2,'CBSA Walk Groupings'!$A$2,
IF(AND(J1881&lt;='CBSA Walk Groupings'!$B$3,J1881&gt;'CBSA Walk Groupings'!$B$2),'CBSA Walk Groupings'!$A$3,
IF(AND(J1881&lt;='CBSA Walk Groupings'!$B$4,J1881&gt;'CBSA Walk Groupings'!$B$3),'CBSA Walk Groupings'!$A$4,
IF(AND(J1881&lt;='CBSA Walk Groupings'!$B$5,J1881&gt;'CBSA Walk Groupings'!$B$4),'CBSA Walk Groupings'!$A$5,
IF(J1881&gt;'CBSA Walk Groupings'!$B$5,'CBSA Walk Groupings'!$A$6,"")))))</f>
        <v>2</v>
      </c>
      <c r="M1881" s="72">
        <v>4</v>
      </c>
      <c r="N1881" s="72">
        <v>19</v>
      </c>
    </row>
    <row r="1882" spans="1:14" x14ac:dyDescent="0.25">
      <c r="A1882" t="str">
        <f t="shared" si="29"/>
        <v>Tuscaloosa Area MPO_2013</v>
      </c>
      <c r="B1882" t="s">
        <v>520</v>
      </c>
      <c r="C1882" s="49" t="s">
        <v>125</v>
      </c>
      <c r="D1882">
        <v>2013</v>
      </c>
      <c r="E1882" s="45">
        <v>196823.48067343785</v>
      </c>
      <c r="F1882" s="50">
        <v>84676.781835749265</v>
      </c>
      <c r="G1882" s="46">
        <v>264.99999999991496</v>
      </c>
      <c r="H1882" s="46">
        <v>1087.9998869179149</v>
      </c>
      <c r="I1882" s="47">
        <v>0.3129547371249245</v>
      </c>
      <c r="J1882" s="47">
        <v>1.2848857305752941</v>
      </c>
      <c r="K1882" s="48">
        <f>IF(I1882&lt;='CBSA Bike Groupings'!$B$2,'CBSA Bike Groupings'!$A$2,
IF(AND(I1882&lt;='CBSA Bike Groupings'!$B$3,I1882&gt;'CBSA Bike Groupings'!$B$2),'CBSA Bike Groupings'!$A$3,
IF(AND(I1882&lt;='CBSA Bike Groupings'!$B$4,I1882&gt;'CBSA Bike Groupings'!$B$3),'CBSA Bike Groupings'!$A$4,
IF(AND(I1882&lt;='CBSA Bike Groupings'!$B$5,I1882&gt;'CBSA Bike Groupings'!$B$4),'CBSA Bike Groupings'!$A$5,
IF(I1882&gt;'CBSA Bike Groupings'!$B$5,'CBSA Bike Groupings'!$A$6,"")))))</f>
        <v>2</v>
      </c>
      <c r="L1882" s="48">
        <f>IF(J1882&lt;='CBSA Walk Groupings'!$B$2,'CBSA Walk Groupings'!$A$2,
IF(AND(J1882&lt;='CBSA Walk Groupings'!$B$3,J1882&gt;'CBSA Walk Groupings'!$B$2),'CBSA Walk Groupings'!$A$3,
IF(AND(J1882&lt;='CBSA Walk Groupings'!$B$4,J1882&gt;'CBSA Walk Groupings'!$B$3),'CBSA Walk Groupings'!$A$4,
IF(AND(J1882&lt;='CBSA Walk Groupings'!$B$5,J1882&gt;'CBSA Walk Groupings'!$B$4),'CBSA Walk Groupings'!$A$5,
IF(J1882&gt;'CBSA Walk Groupings'!$B$5,'CBSA Walk Groupings'!$A$6,"")))))</f>
        <v>1</v>
      </c>
      <c r="M1882" s="72">
        <v>0</v>
      </c>
      <c r="N1882" s="72">
        <v>4</v>
      </c>
    </row>
    <row r="1883" spans="1:14" x14ac:dyDescent="0.25">
      <c r="A1883" t="str">
        <f t="shared" si="29"/>
        <v>Tuscaloosa Area MPO_2014</v>
      </c>
      <c r="B1883" t="s">
        <v>520</v>
      </c>
      <c r="C1883" s="49" t="s">
        <v>125</v>
      </c>
      <c r="D1883">
        <v>2014</v>
      </c>
      <c r="E1883" s="45">
        <v>198669.46568257824</v>
      </c>
      <c r="F1883" s="50">
        <v>85593.762890289276</v>
      </c>
      <c r="G1883" s="46">
        <v>353.99999999984095</v>
      </c>
      <c r="H1883" s="46">
        <v>1298.9993349943743</v>
      </c>
      <c r="I1883" s="47">
        <v>0.4135815368388282</v>
      </c>
      <c r="J1883" s="47">
        <v>1.5176331675701424</v>
      </c>
      <c r="K1883" s="48">
        <f>IF(I1883&lt;='CBSA Bike Groupings'!$B$2,'CBSA Bike Groupings'!$A$2,
IF(AND(I1883&lt;='CBSA Bike Groupings'!$B$3,I1883&gt;'CBSA Bike Groupings'!$B$2),'CBSA Bike Groupings'!$A$3,
IF(AND(I1883&lt;='CBSA Bike Groupings'!$B$4,I1883&gt;'CBSA Bike Groupings'!$B$3),'CBSA Bike Groupings'!$A$4,
IF(AND(I1883&lt;='CBSA Bike Groupings'!$B$5,I1883&gt;'CBSA Bike Groupings'!$B$4),'CBSA Bike Groupings'!$A$5,
IF(I1883&gt;'CBSA Bike Groupings'!$B$5,'CBSA Bike Groupings'!$A$6,"")))))</f>
        <v>3</v>
      </c>
      <c r="L1883" s="48">
        <f>IF(J1883&lt;='CBSA Walk Groupings'!$B$2,'CBSA Walk Groupings'!$A$2,
IF(AND(J1883&lt;='CBSA Walk Groupings'!$B$3,J1883&gt;'CBSA Walk Groupings'!$B$2),'CBSA Walk Groupings'!$A$3,
IF(AND(J1883&lt;='CBSA Walk Groupings'!$B$4,J1883&gt;'CBSA Walk Groupings'!$B$3),'CBSA Walk Groupings'!$A$4,
IF(AND(J1883&lt;='CBSA Walk Groupings'!$B$5,J1883&gt;'CBSA Walk Groupings'!$B$4),'CBSA Walk Groupings'!$A$5,
IF(J1883&gt;'CBSA Walk Groupings'!$B$5,'CBSA Walk Groupings'!$A$6,"")))))</f>
        <v>2</v>
      </c>
      <c r="M1883" s="72">
        <v>0</v>
      </c>
      <c r="N1883" s="72">
        <v>3</v>
      </c>
    </row>
    <row r="1884" spans="1:14" x14ac:dyDescent="0.25">
      <c r="A1884" t="str">
        <f t="shared" si="29"/>
        <v>Tuscaloosa Area MPO_2015</v>
      </c>
      <c r="B1884" t="s">
        <v>520</v>
      </c>
      <c r="C1884" s="49" t="s">
        <v>125</v>
      </c>
      <c r="D1884">
        <v>2015</v>
      </c>
      <c r="E1884" s="45">
        <v>200457.46775953588</v>
      </c>
      <c r="F1884" s="50">
        <v>86257.752327655238</v>
      </c>
      <c r="G1884" s="46">
        <v>324.00000000013802</v>
      </c>
      <c r="H1884" s="46">
        <v>1205.9992923663185</v>
      </c>
      <c r="I1884" s="47">
        <v>0.37561841255659506</v>
      </c>
      <c r="J1884" s="47">
        <v>1.3981343819222856</v>
      </c>
      <c r="K1884" s="48">
        <f>IF(I1884&lt;='CBSA Bike Groupings'!$B$2,'CBSA Bike Groupings'!$A$2,
IF(AND(I1884&lt;='CBSA Bike Groupings'!$B$3,I1884&gt;'CBSA Bike Groupings'!$B$2),'CBSA Bike Groupings'!$A$3,
IF(AND(I1884&lt;='CBSA Bike Groupings'!$B$4,I1884&gt;'CBSA Bike Groupings'!$B$3),'CBSA Bike Groupings'!$A$4,
IF(AND(I1884&lt;='CBSA Bike Groupings'!$B$5,I1884&gt;'CBSA Bike Groupings'!$B$4),'CBSA Bike Groupings'!$A$5,
IF(I1884&gt;'CBSA Bike Groupings'!$B$5,'CBSA Bike Groupings'!$A$6,"")))))</f>
        <v>3</v>
      </c>
      <c r="L1884" s="48">
        <f>IF(J1884&lt;='CBSA Walk Groupings'!$B$2,'CBSA Walk Groupings'!$A$2,
IF(AND(J1884&lt;='CBSA Walk Groupings'!$B$3,J1884&gt;'CBSA Walk Groupings'!$B$2),'CBSA Walk Groupings'!$A$3,
IF(AND(J1884&lt;='CBSA Walk Groupings'!$B$4,J1884&gt;'CBSA Walk Groupings'!$B$3),'CBSA Walk Groupings'!$A$4,
IF(AND(J1884&lt;='CBSA Walk Groupings'!$B$5,J1884&gt;'CBSA Walk Groupings'!$B$4),'CBSA Walk Groupings'!$A$5,
IF(J1884&gt;'CBSA Walk Groupings'!$B$5,'CBSA Walk Groupings'!$A$6,"")))))</f>
        <v>2</v>
      </c>
      <c r="M1884" s="72">
        <v>1</v>
      </c>
      <c r="N1884" s="72">
        <v>4</v>
      </c>
    </row>
    <row r="1885" spans="1:14" x14ac:dyDescent="0.25">
      <c r="A1885" t="str">
        <f t="shared" si="29"/>
        <v>Tuscaloosa Area MPO_2016</v>
      </c>
      <c r="B1885" t="s">
        <v>520</v>
      </c>
      <c r="C1885" s="49" t="s">
        <v>125</v>
      </c>
      <c r="D1885">
        <v>2016</v>
      </c>
      <c r="E1885" s="45">
        <v>202470.45894960593</v>
      </c>
      <c r="F1885" s="50">
        <v>88778.735402574675</v>
      </c>
      <c r="G1885" s="46">
        <v>361.00000000013699</v>
      </c>
      <c r="H1885" s="46">
        <v>1318.9988078392537</v>
      </c>
      <c r="I1885" s="47">
        <v>0.40662890540527752</v>
      </c>
      <c r="J1885" s="47">
        <v>1.4857147962945656</v>
      </c>
      <c r="K1885" s="48">
        <f>IF(I1885&lt;='CBSA Bike Groupings'!$B$2,'CBSA Bike Groupings'!$A$2,
IF(AND(I1885&lt;='CBSA Bike Groupings'!$B$3,I1885&gt;'CBSA Bike Groupings'!$B$2),'CBSA Bike Groupings'!$A$3,
IF(AND(I1885&lt;='CBSA Bike Groupings'!$B$4,I1885&gt;'CBSA Bike Groupings'!$B$3),'CBSA Bike Groupings'!$A$4,
IF(AND(I1885&lt;='CBSA Bike Groupings'!$B$5,I1885&gt;'CBSA Bike Groupings'!$B$4),'CBSA Bike Groupings'!$A$5,
IF(I1885&gt;'CBSA Bike Groupings'!$B$5,'CBSA Bike Groupings'!$A$6,"")))))</f>
        <v>3</v>
      </c>
      <c r="L1885" s="48">
        <f>IF(J1885&lt;='CBSA Walk Groupings'!$B$2,'CBSA Walk Groupings'!$A$2,
IF(AND(J1885&lt;='CBSA Walk Groupings'!$B$3,J1885&gt;'CBSA Walk Groupings'!$B$2),'CBSA Walk Groupings'!$A$3,
IF(AND(J1885&lt;='CBSA Walk Groupings'!$B$4,J1885&gt;'CBSA Walk Groupings'!$B$3),'CBSA Walk Groupings'!$A$4,
IF(AND(J1885&lt;='CBSA Walk Groupings'!$B$5,J1885&gt;'CBSA Walk Groupings'!$B$4),'CBSA Walk Groupings'!$A$5,
IF(J1885&gt;'CBSA Walk Groupings'!$B$5,'CBSA Walk Groupings'!$A$6,"")))))</f>
        <v>2</v>
      </c>
      <c r="M1885" s="72">
        <v>0</v>
      </c>
      <c r="N1885" s="72">
        <v>9</v>
      </c>
    </row>
    <row r="1886" spans="1:14" x14ac:dyDescent="0.25">
      <c r="A1886" t="str">
        <f t="shared" si="29"/>
        <v>Tuscaloosa Area MPO_2017</v>
      </c>
      <c r="B1886" t="s">
        <v>520</v>
      </c>
      <c r="C1886" s="49" t="s">
        <v>125</v>
      </c>
      <c r="D1886">
        <v>2017</v>
      </c>
      <c r="E1886" s="45">
        <v>204424</v>
      </c>
      <c r="F1886" s="50">
        <v>89791</v>
      </c>
      <c r="G1886" s="46">
        <v>351</v>
      </c>
      <c r="H1886" s="46">
        <v>1323</v>
      </c>
      <c r="I1886" s="47">
        <f>(G1886/$F1886)*100</f>
        <v>0.39090777472129723</v>
      </c>
      <c r="J1886" s="47">
        <f>(H1886/$F1886)*100</f>
        <v>1.4734216124110433</v>
      </c>
      <c r="K1886" s="48">
        <f>IF(I1886&lt;='CBSA Bike Groupings'!$B$2,'CBSA Bike Groupings'!$A$2,
IF(AND(I1886&lt;='CBSA Bike Groupings'!$B$3,I1886&gt;'CBSA Bike Groupings'!$B$2),'CBSA Bike Groupings'!$A$3,
IF(AND(I1886&lt;='CBSA Bike Groupings'!$B$4,I1886&gt;'CBSA Bike Groupings'!$B$3),'CBSA Bike Groupings'!$A$4,
IF(AND(I1886&lt;='CBSA Bike Groupings'!$B$5,I1886&gt;'CBSA Bike Groupings'!$B$4),'CBSA Bike Groupings'!$A$5,
IF(I1886&gt;'CBSA Bike Groupings'!$B$5,'CBSA Bike Groupings'!$A$6,"")))))</f>
        <v>3</v>
      </c>
      <c r="L1886" s="48">
        <f>IF(J1886&lt;='CBSA Walk Groupings'!$B$2,'CBSA Walk Groupings'!$A$2,
IF(AND(J1886&lt;='CBSA Walk Groupings'!$B$3,J1886&gt;'CBSA Walk Groupings'!$B$2),'CBSA Walk Groupings'!$A$3,
IF(AND(J1886&lt;='CBSA Walk Groupings'!$B$4,J1886&gt;'CBSA Walk Groupings'!$B$3),'CBSA Walk Groupings'!$A$4,
IF(AND(J1886&lt;='CBSA Walk Groupings'!$B$5,J1886&gt;'CBSA Walk Groupings'!$B$4),'CBSA Walk Groupings'!$A$5,
IF(J1886&gt;'CBSA Walk Groupings'!$B$5,'CBSA Walk Groupings'!$A$6,"")))))</f>
        <v>2</v>
      </c>
      <c r="M1886" s="72">
        <v>0</v>
      </c>
      <c r="N1886" s="72">
        <v>8</v>
      </c>
    </row>
    <row r="1887" spans="1:14" x14ac:dyDescent="0.25">
      <c r="A1887" t="str">
        <f t="shared" si="29"/>
        <v>Tyler Area MPO_2013</v>
      </c>
      <c r="B1887" t="s">
        <v>521</v>
      </c>
      <c r="C1887" s="49" t="s">
        <v>93</v>
      </c>
      <c r="D1887">
        <v>2013</v>
      </c>
      <c r="E1887" s="45">
        <v>193155.19379635827</v>
      </c>
      <c r="F1887" s="50">
        <v>85228.574155113514</v>
      </c>
      <c r="G1887" s="46">
        <v>115.52136045006057</v>
      </c>
      <c r="H1887" s="46">
        <v>1160.5062877516987</v>
      </c>
      <c r="I1887" s="47">
        <v>0.13554299317481844</v>
      </c>
      <c r="J1887" s="47">
        <v>1.3616399186024293</v>
      </c>
      <c r="K1887" s="48">
        <f>IF(I1887&lt;='CBSA Bike Groupings'!$B$2,'CBSA Bike Groupings'!$A$2,
IF(AND(I1887&lt;='CBSA Bike Groupings'!$B$3,I1887&gt;'CBSA Bike Groupings'!$B$2),'CBSA Bike Groupings'!$A$3,
IF(AND(I1887&lt;='CBSA Bike Groupings'!$B$4,I1887&gt;'CBSA Bike Groupings'!$B$3),'CBSA Bike Groupings'!$A$4,
IF(AND(I1887&lt;='CBSA Bike Groupings'!$B$5,I1887&gt;'CBSA Bike Groupings'!$B$4),'CBSA Bike Groupings'!$A$5,
IF(I1887&gt;'CBSA Bike Groupings'!$B$5,'CBSA Bike Groupings'!$A$6,"")))))</f>
        <v>1</v>
      </c>
      <c r="L1887" s="48">
        <f>IF(J1887&lt;='CBSA Walk Groupings'!$B$2,'CBSA Walk Groupings'!$A$2,
IF(AND(J1887&lt;='CBSA Walk Groupings'!$B$3,J1887&gt;'CBSA Walk Groupings'!$B$2),'CBSA Walk Groupings'!$A$3,
IF(AND(J1887&lt;='CBSA Walk Groupings'!$B$4,J1887&gt;'CBSA Walk Groupings'!$B$3),'CBSA Walk Groupings'!$A$4,
IF(AND(J1887&lt;='CBSA Walk Groupings'!$B$5,J1887&gt;'CBSA Walk Groupings'!$B$4),'CBSA Walk Groupings'!$A$5,
IF(J1887&gt;'CBSA Walk Groupings'!$B$5,'CBSA Walk Groupings'!$A$6,"")))))</f>
        <v>2</v>
      </c>
      <c r="M1887" s="72">
        <v>0</v>
      </c>
      <c r="N1887" s="72">
        <v>5</v>
      </c>
    </row>
    <row r="1888" spans="1:14" x14ac:dyDescent="0.25">
      <c r="A1888" t="str">
        <f t="shared" si="29"/>
        <v>Tyler Area MPO_2014</v>
      </c>
      <c r="B1888" t="s">
        <v>521</v>
      </c>
      <c r="C1888" s="49" t="s">
        <v>93</v>
      </c>
      <c r="D1888">
        <v>2014</v>
      </c>
      <c r="E1888" s="45">
        <v>195570.77007192367</v>
      </c>
      <c r="F1888" s="50">
        <v>85789.622320716779</v>
      </c>
      <c r="G1888" s="46">
        <v>88.343441581919123</v>
      </c>
      <c r="H1888" s="46">
        <v>1133.6774910268894</v>
      </c>
      <c r="I1888" s="47">
        <v>0.10297683938000697</v>
      </c>
      <c r="J1888" s="47">
        <v>1.3214622705631436</v>
      </c>
      <c r="K1888" s="48">
        <f>IF(I1888&lt;='CBSA Bike Groupings'!$B$2,'CBSA Bike Groupings'!$A$2,
IF(AND(I1888&lt;='CBSA Bike Groupings'!$B$3,I1888&gt;'CBSA Bike Groupings'!$B$2),'CBSA Bike Groupings'!$A$3,
IF(AND(I1888&lt;='CBSA Bike Groupings'!$B$4,I1888&gt;'CBSA Bike Groupings'!$B$3),'CBSA Bike Groupings'!$A$4,
IF(AND(I1888&lt;='CBSA Bike Groupings'!$B$5,I1888&gt;'CBSA Bike Groupings'!$B$4),'CBSA Bike Groupings'!$A$5,
IF(I1888&gt;'CBSA Bike Groupings'!$B$5,'CBSA Bike Groupings'!$A$6,"")))))</f>
        <v>1</v>
      </c>
      <c r="L1888" s="48">
        <f>IF(J1888&lt;='CBSA Walk Groupings'!$B$2,'CBSA Walk Groupings'!$A$2,
IF(AND(J1888&lt;='CBSA Walk Groupings'!$B$3,J1888&gt;'CBSA Walk Groupings'!$B$2),'CBSA Walk Groupings'!$A$3,
IF(AND(J1888&lt;='CBSA Walk Groupings'!$B$4,J1888&gt;'CBSA Walk Groupings'!$B$3),'CBSA Walk Groupings'!$A$4,
IF(AND(J1888&lt;='CBSA Walk Groupings'!$B$5,J1888&gt;'CBSA Walk Groupings'!$B$4),'CBSA Walk Groupings'!$A$5,
IF(J1888&gt;'CBSA Walk Groupings'!$B$5,'CBSA Walk Groupings'!$A$6,"")))))</f>
        <v>2</v>
      </c>
      <c r="M1888" s="72">
        <v>1</v>
      </c>
      <c r="N1888" s="72">
        <v>6</v>
      </c>
    </row>
    <row r="1889" spans="1:14" x14ac:dyDescent="0.25">
      <c r="A1889" t="str">
        <f t="shared" si="29"/>
        <v>Tyler Area MPO_2015</v>
      </c>
      <c r="B1889" t="s">
        <v>521</v>
      </c>
      <c r="C1889" s="49" t="s">
        <v>93</v>
      </c>
      <c r="D1889">
        <v>2015</v>
      </c>
      <c r="E1889" s="45">
        <v>197996.61310349713</v>
      </c>
      <c r="F1889" s="50">
        <v>86500.862103707797</v>
      </c>
      <c r="G1889" s="46">
        <v>148.50864704307745</v>
      </c>
      <c r="H1889" s="46">
        <v>1172.7092495391003</v>
      </c>
      <c r="I1889" s="47">
        <v>0.17168458606230669</v>
      </c>
      <c r="J1889" s="47">
        <v>1.3557197246579036</v>
      </c>
      <c r="K1889" s="48">
        <f>IF(I1889&lt;='CBSA Bike Groupings'!$B$2,'CBSA Bike Groupings'!$A$2,
IF(AND(I1889&lt;='CBSA Bike Groupings'!$B$3,I1889&gt;'CBSA Bike Groupings'!$B$2),'CBSA Bike Groupings'!$A$3,
IF(AND(I1889&lt;='CBSA Bike Groupings'!$B$4,I1889&gt;'CBSA Bike Groupings'!$B$3),'CBSA Bike Groupings'!$A$4,
IF(AND(I1889&lt;='CBSA Bike Groupings'!$B$5,I1889&gt;'CBSA Bike Groupings'!$B$4),'CBSA Bike Groupings'!$A$5,
IF(I1889&gt;'CBSA Bike Groupings'!$B$5,'CBSA Bike Groupings'!$A$6,"")))))</f>
        <v>1</v>
      </c>
      <c r="L1889" s="48">
        <f>IF(J1889&lt;='CBSA Walk Groupings'!$B$2,'CBSA Walk Groupings'!$A$2,
IF(AND(J1889&lt;='CBSA Walk Groupings'!$B$3,J1889&gt;'CBSA Walk Groupings'!$B$2),'CBSA Walk Groupings'!$A$3,
IF(AND(J1889&lt;='CBSA Walk Groupings'!$B$4,J1889&gt;'CBSA Walk Groupings'!$B$3),'CBSA Walk Groupings'!$A$4,
IF(AND(J1889&lt;='CBSA Walk Groupings'!$B$5,J1889&gt;'CBSA Walk Groupings'!$B$4),'CBSA Walk Groupings'!$A$5,
IF(J1889&gt;'CBSA Walk Groupings'!$B$5,'CBSA Walk Groupings'!$A$6,"")))))</f>
        <v>2</v>
      </c>
      <c r="M1889" s="72">
        <v>1</v>
      </c>
      <c r="N1889" s="72">
        <v>5</v>
      </c>
    </row>
    <row r="1890" spans="1:14" x14ac:dyDescent="0.25">
      <c r="A1890" t="str">
        <f t="shared" si="29"/>
        <v>Tyler Area MPO_2016</v>
      </c>
      <c r="B1890" t="s">
        <v>521</v>
      </c>
      <c r="C1890" s="49" t="s">
        <v>93</v>
      </c>
      <c r="D1890">
        <v>2016</v>
      </c>
      <c r="E1890" s="45">
        <v>200350.91045229376</v>
      </c>
      <c r="F1890" s="50">
        <v>87507.385242728007</v>
      </c>
      <c r="G1890" s="46">
        <v>222.67165185256215</v>
      </c>
      <c r="H1890" s="46">
        <v>927.94427142836673</v>
      </c>
      <c r="I1890" s="47">
        <v>0.2544604106669574</v>
      </c>
      <c r="J1890" s="47">
        <v>1.0604182365344761</v>
      </c>
      <c r="K1890" s="48">
        <f>IF(I1890&lt;='CBSA Bike Groupings'!$B$2,'CBSA Bike Groupings'!$A$2,
IF(AND(I1890&lt;='CBSA Bike Groupings'!$B$3,I1890&gt;'CBSA Bike Groupings'!$B$2),'CBSA Bike Groupings'!$A$3,
IF(AND(I1890&lt;='CBSA Bike Groupings'!$B$4,I1890&gt;'CBSA Bike Groupings'!$B$3),'CBSA Bike Groupings'!$A$4,
IF(AND(I1890&lt;='CBSA Bike Groupings'!$B$5,I1890&gt;'CBSA Bike Groupings'!$B$4),'CBSA Bike Groupings'!$A$5,
IF(I1890&gt;'CBSA Bike Groupings'!$B$5,'CBSA Bike Groupings'!$A$6,"")))))</f>
        <v>2</v>
      </c>
      <c r="L1890" s="48">
        <f>IF(J1890&lt;='CBSA Walk Groupings'!$B$2,'CBSA Walk Groupings'!$A$2,
IF(AND(J1890&lt;='CBSA Walk Groupings'!$B$3,J1890&gt;'CBSA Walk Groupings'!$B$2),'CBSA Walk Groupings'!$A$3,
IF(AND(J1890&lt;='CBSA Walk Groupings'!$B$4,J1890&gt;'CBSA Walk Groupings'!$B$3),'CBSA Walk Groupings'!$A$4,
IF(AND(J1890&lt;='CBSA Walk Groupings'!$B$5,J1890&gt;'CBSA Walk Groupings'!$B$4),'CBSA Walk Groupings'!$A$5,
IF(J1890&gt;'CBSA Walk Groupings'!$B$5,'CBSA Walk Groupings'!$A$6,"")))))</f>
        <v>1</v>
      </c>
      <c r="M1890" s="72">
        <v>1</v>
      </c>
      <c r="N1890" s="72">
        <v>6</v>
      </c>
    </row>
    <row r="1891" spans="1:14" x14ac:dyDescent="0.25">
      <c r="A1891" t="str">
        <f t="shared" si="29"/>
        <v>Tyler Area MPO_2017</v>
      </c>
      <c r="B1891" t="s">
        <v>521</v>
      </c>
      <c r="C1891" s="49" t="s">
        <v>93</v>
      </c>
      <c r="D1891">
        <v>2017</v>
      </c>
      <c r="E1891" s="45">
        <v>202397</v>
      </c>
      <c r="F1891" s="50">
        <v>88749</v>
      </c>
      <c r="G1891" s="46">
        <v>241</v>
      </c>
      <c r="H1891" s="46">
        <v>825</v>
      </c>
      <c r="I1891" s="47">
        <f>(G1891/$F1891)*100</f>
        <v>0.2715523555194988</v>
      </c>
      <c r="J1891" s="47">
        <f>(H1891/$F1891)*100</f>
        <v>0.92958793901903125</v>
      </c>
      <c r="K1891" s="48">
        <f>IF(I1891&lt;='CBSA Bike Groupings'!$B$2,'CBSA Bike Groupings'!$A$2,
IF(AND(I1891&lt;='CBSA Bike Groupings'!$B$3,I1891&gt;'CBSA Bike Groupings'!$B$2),'CBSA Bike Groupings'!$A$3,
IF(AND(I1891&lt;='CBSA Bike Groupings'!$B$4,I1891&gt;'CBSA Bike Groupings'!$B$3),'CBSA Bike Groupings'!$A$4,
IF(AND(I1891&lt;='CBSA Bike Groupings'!$B$5,I1891&gt;'CBSA Bike Groupings'!$B$4),'CBSA Bike Groupings'!$A$5,
IF(I1891&gt;'CBSA Bike Groupings'!$B$5,'CBSA Bike Groupings'!$A$6,"")))))</f>
        <v>2</v>
      </c>
      <c r="L1891" s="48">
        <f>IF(J1891&lt;='CBSA Walk Groupings'!$B$2,'CBSA Walk Groupings'!$A$2,
IF(AND(J1891&lt;='CBSA Walk Groupings'!$B$3,J1891&gt;'CBSA Walk Groupings'!$B$2),'CBSA Walk Groupings'!$A$3,
IF(AND(J1891&lt;='CBSA Walk Groupings'!$B$4,J1891&gt;'CBSA Walk Groupings'!$B$3),'CBSA Walk Groupings'!$A$4,
IF(AND(J1891&lt;='CBSA Walk Groupings'!$B$5,J1891&gt;'CBSA Walk Groupings'!$B$4),'CBSA Walk Groupings'!$A$5,
IF(J1891&gt;'CBSA Walk Groupings'!$B$5,'CBSA Walk Groupings'!$A$6,"")))))</f>
        <v>1</v>
      </c>
      <c r="M1891" s="72">
        <v>1</v>
      </c>
      <c r="N1891" s="72">
        <v>9</v>
      </c>
    </row>
    <row r="1892" spans="1:14" x14ac:dyDescent="0.25">
      <c r="A1892" t="str">
        <f t="shared" si="29"/>
        <v>Ulster County Transportation Council_2013</v>
      </c>
      <c r="B1892" t="s">
        <v>522</v>
      </c>
      <c r="C1892" s="49" t="s">
        <v>97</v>
      </c>
      <c r="D1892">
        <v>2013</v>
      </c>
      <c r="E1892" s="45">
        <v>182086.44690643871</v>
      </c>
      <c r="F1892" s="50">
        <v>83780.874381409914</v>
      </c>
      <c r="G1892" s="46">
        <v>525.99982874185503</v>
      </c>
      <c r="H1892" s="46">
        <v>3348.885861672979</v>
      </c>
      <c r="I1892" s="47">
        <v>0.62782804861555475</v>
      </c>
      <c r="J1892" s="47">
        <v>3.997196121906387</v>
      </c>
      <c r="K1892" s="48">
        <f>IF(I1892&lt;='CBSA Bike Groupings'!$B$2,'CBSA Bike Groupings'!$A$2,
IF(AND(I1892&lt;='CBSA Bike Groupings'!$B$3,I1892&gt;'CBSA Bike Groupings'!$B$2),'CBSA Bike Groupings'!$A$3,
IF(AND(I1892&lt;='CBSA Bike Groupings'!$B$4,I1892&gt;'CBSA Bike Groupings'!$B$3),'CBSA Bike Groupings'!$A$4,
IF(AND(I1892&lt;='CBSA Bike Groupings'!$B$5,I1892&gt;'CBSA Bike Groupings'!$B$4),'CBSA Bike Groupings'!$A$5,
IF(I1892&gt;'CBSA Bike Groupings'!$B$5,'CBSA Bike Groupings'!$A$6,"")))))</f>
        <v>3</v>
      </c>
      <c r="L1892" s="48">
        <f>IF(J1892&lt;='CBSA Walk Groupings'!$B$2,'CBSA Walk Groupings'!$A$2,
IF(AND(J1892&lt;='CBSA Walk Groupings'!$B$3,J1892&gt;'CBSA Walk Groupings'!$B$2),'CBSA Walk Groupings'!$A$3,
IF(AND(J1892&lt;='CBSA Walk Groupings'!$B$4,J1892&gt;'CBSA Walk Groupings'!$B$3),'CBSA Walk Groupings'!$A$4,
IF(AND(J1892&lt;='CBSA Walk Groupings'!$B$5,J1892&gt;'CBSA Walk Groupings'!$B$4),'CBSA Walk Groupings'!$A$5,
IF(J1892&gt;'CBSA Walk Groupings'!$B$5,'CBSA Walk Groupings'!$A$6,"")))))</f>
        <v>5</v>
      </c>
      <c r="M1892" s="72">
        <v>1</v>
      </c>
      <c r="N1892" s="72">
        <v>1</v>
      </c>
    </row>
    <row r="1893" spans="1:14" x14ac:dyDescent="0.25">
      <c r="A1893" t="str">
        <f t="shared" si="29"/>
        <v>Ulster County Transportation Council_2014</v>
      </c>
      <c r="B1893" t="s">
        <v>522</v>
      </c>
      <c r="C1893" s="49" t="s">
        <v>97</v>
      </c>
      <c r="D1893">
        <v>2014</v>
      </c>
      <c r="E1893" s="45">
        <v>181598.22600248858</v>
      </c>
      <c r="F1893" s="50">
        <v>83370.43496055463</v>
      </c>
      <c r="G1893" s="46">
        <v>390.00191229443539</v>
      </c>
      <c r="H1893" s="46">
        <v>3678.9394551768078</v>
      </c>
      <c r="I1893" s="47">
        <v>0.46779402371950979</v>
      </c>
      <c r="J1893" s="47">
        <v>4.4127626980924806</v>
      </c>
      <c r="K1893" s="48">
        <f>IF(I1893&lt;='CBSA Bike Groupings'!$B$2,'CBSA Bike Groupings'!$A$2,
IF(AND(I1893&lt;='CBSA Bike Groupings'!$B$3,I1893&gt;'CBSA Bike Groupings'!$B$2),'CBSA Bike Groupings'!$A$3,
IF(AND(I1893&lt;='CBSA Bike Groupings'!$B$4,I1893&gt;'CBSA Bike Groupings'!$B$3),'CBSA Bike Groupings'!$A$4,
IF(AND(I1893&lt;='CBSA Bike Groupings'!$B$5,I1893&gt;'CBSA Bike Groupings'!$B$4),'CBSA Bike Groupings'!$A$5,
IF(I1893&gt;'CBSA Bike Groupings'!$B$5,'CBSA Bike Groupings'!$A$6,"")))))</f>
        <v>3</v>
      </c>
      <c r="L1893" s="48">
        <f>IF(J1893&lt;='CBSA Walk Groupings'!$B$2,'CBSA Walk Groupings'!$A$2,
IF(AND(J1893&lt;='CBSA Walk Groupings'!$B$3,J1893&gt;'CBSA Walk Groupings'!$B$2),'CBSA Walk Groupings'!$A$3,
IF(AND(J1893&lt;='CBSA Walk Groupings'!$B$4,J1893&gt;'CBSA Walk Groupings'!$B$3),'CBSA Walk Groupings'!$A$4,
IF(AND(J1893&lt;='CBSA Walk Groupings'!$B$5,J1893&gt;'CBSA Walk Groupings'!$B$4),'CBSA Walk Groupings'!$A$5,
IF(J1893&gt;'CBSA Walk Groupings'!$B$5,'CBSA Walk Groupings'!$A$6,"")))))</f>
        <v>5</v>
      </c>
      <c r="M1893" s="72">
        <v>1</v>
      </c>
      <c r="N1893" s="72">
        <v>1</v>
      </c>
    </row>
    <row r="1894" spans="1:14" x14ac:dyDescent="0.25">
      <c r="A1894" t="str">
        <f t="shared" si="29"/>
        <v>Ulster County Transportation Council_2015</v>
      </c>
      <c r="B1894" t="s">
        <v>522</v>
      </c>
      <c r="C1894" s="49" t="s">
        <v>97</v>
      </c>
      <c r="D1894">
        <v>2015</v>
      </c>
      <c r="E1894" s="45">
        <v>181299.47343385121</v>
      </c>
      <c r="F1894" s="50">
        <v>83332.887718294165</v>
      </c>
      <c r="G1894" s="46">
        <v>396.00471303876412</v>
      </c>
      <c r="H1894" s="46">
        <v>3646.8677642012885</v>
      </c>
      <c r="I1894" s="47">
        <v>0.47520819676554749</v>
      </c>
      <c r="J1894" s="47">
        <v>4.376264718594034</v>
      </c>
      <c r="K1894" s="48">
        <f>IF(I1894&lt;='CBSA Bike Groupings'!$B$2,'CBSA Bike Groupings'!$A$2,
IF(AND(I1894&lt;='CBSA Bike Groupings'!$B$3,I1894&gt;'CBSA Bike Groupings'!$B$2),'CBSA Bike Groupings'!$A$3,
IF(AND(I1894&lt;='CBSA Bike Groupings'!$B$4,I1894&gt;'CBSA Bike Groupings'!$B$3),'CBSA Bike Groupings'!$A$4,
IF(AND(I1894&lt;='CBSA Bike Groupings'!$B$5,I1894&gt;'CBSA Bike Groupings'!$B$4),'CBSA Bike Groupings'!$A$5,
IF(I1894&gt;'CBSA Bike Groupings'!$B$5,'CBSA Bike Groupings'!$A$6,"")))))</f>
        <v>3</v>
      </c>
      <c r="L1894" s="48">
        <f>IF(J1894&lt;='CBSA Walk Groupings'!$B$2,'CBSA Walk Groupings'!$A$2,
IF(AND(J1894&lt;='CBSA Walk Groupings'!$B$3,J1894&gt;'CBSA Walk Groupings'!$B$2),'CBSA Walk Groupings'!$A$3,
IF(AND(J1894&lt;='CBSA Walk Groupings'!$B$4,J1894&gt;'CBSA Walk Groupings'!$B$3),'CBSA Walk Groupings'!$A$4,
IF(AND(J1894&lt;='CBSA Walk Groupings'!$B$5,J1894&gt;'CBSA Walk Groupings'!$B$4),'CBSA Walk Groupings'!$A$5,
IF(J1894&gt;'CBSA Walk Groupings'!$B$5,'CBSA Walk Groupings'!$A$6,"")))))</f>
        <v>5</v>
      </c>
      <c r="M1894" s="72">
        <v>0</v>
      </c>
      <c r="N1894" s="72">
        <v>0</v>
      </c>
    </row>
    <row r="1895" spans="1:14" x14ac:dyDescent="0.25">
      <c r="A1895" t="str">
        <f t="shared" si="29"/>
        <v>Ulster County Transportation Council_2016</v>
      </c>
      <c r="B1895" t="s">
        <v>522</v>
      </c>
      <c r="C1895" s="49" t="s">
        <v>97</v>
      </c>
      <c r="D1895">
        <v>2016</v>
      </c>
      <c r="E1895" s="45">
        <v>180504.86878286561</v>
      </c>
      <c r="F1895" s="50">
        <v>83527.228676754472</v>
      </c>
      <c r="G1895" s="46">
        <v>396.00489825393697</v>
      </c>
      <c r="H1895" s="46">
        <v>3294.0228429998961</v>
      </c>
      <c r="I1895" s="47">
        <v>0.47410276209025559</v>
      </c>
      <c r="J1895" s="47">
        <v>3.9436515435554238</v>
      </c>
      <c r="K1895" s="48">
        <f>IF(I1895&lt;='CBSA Bike Groupings'!$B$2,'CBSA Bike Groupings'!$A$2,
IF(AND(I1895&lt;='CBSA Bike Groupings'!$B$3,I1895&gt;'CBSA Bike Groupings'!$B$2),'CBSA Bike Groupings'!$A$3,
IF(AND(I1895&lt;='CBSA Bike Groupings'!$B$4,I1895&gt;'CBSA Bike Groupings'!$B$3),'CBSA Bike Groupings'!$A$4,
IF(AND(I1895&lt;='CBSA Bike Groupings'!$B$5,I1895&gt;'CBSA Bike Groupings'!$B$4),'CBSA Bike Groupings'!$A$5,
IF(I1895&gt;'CBSA Bike Groupings'!$B$5,'CBSA Bike Groupings'!$A$6,"")))))</f>
        <v>3</v>
      </c>
      <c r="L1895" s="48">
        <f>IF(J1895&lt;='CBSA Walk Groupings'!$B$2,'CBSA Walk Groupings'!$A$2,
IF(AND(J1895&lt;='CBSA Walk Groupings'!$B$3,J1895&gt;'CBSA Walk Groupings'!$B$2),'CBSA Walk Groupings'!$A$3,
IF(AND(J1895&lt;='CBSA Walk Groupings'!$B$4,J1895&gt;'CBSA Walk Groupings'!$B$3),'CBSA Walk Groupings'!$A$4,
IF(AND(J1895&lt;='CBSA Walk Groupings'!$B$5,J1895&gt;'CBSA Walk Groupings'!$B$4),'CBSA Walk Groupings'!$A$5,
IF(J1895&gt;'CBSA Walk Groupings'!$B$5,'CBSA Walk Groupings'!$A$6,"")))))</f>
        <v>5</v>
      </c>
      <c r="M1895" s="72">
        <v>0</v>
      </c>
      <c r="N1895" s="72">
        <v>2</v>
      </c>
    </row>
    <row r="1896" spans="1:14" x14ac:dyDescent="0.25">
      <c r="A1896" t="str">
        <f t="shared" si="29"/>
        <v>Ulster County Transportation Council_2017</v>
      </c>
      <c r="B1896" t="s">
        <v>522</v>
      </c>
      <c r="C1896" s="49" t="s">
        <v>97</v>
      </c>
      <c r="D1896">
        <v>2017</v>
      </c>
      <c r="E1896" s="45">
        <v>180129</v>
      </c>
      <c r="F1896" s="50">
        <v>84518</v>
      </c>
      <c r="G1896" s="46">
        <v>387</v>
      </c>
      <c r="H1896" s="46">
        <v>3453</v>
      </c>
      <c r="I1896" s="47">
        <f>(G1896/$F1896)*100</f>
        <v>0.45789062684871862</v>
      </c>
      <c r="J1896" s="47">
        <f>(H1896/$F1896)*100</f>
        <v>4.0855202442083343</v>
      </c>
      <c r="K1896" s="48">
        <f>IF(I1896&lt;='CBSA Bike Groupings'!$B$2,'CBSA Bike Groupings'!$A$2,
IF(AND(I1896&lt;='CBSA Bike Groupings'!$B$3,I1896&gt;'CBSA Bike Groupings'!$B$2),'CBSA Bike Groupings'!$A$3,
IF(AND(I1896&lt;='CBSA Bike Groupings'!$B$4,I1896&gt;'CBSA Bike Groupings'!$B$3),'CBSA Bike Groupings'!$A$4,
IF(AND(I1896&lt;='CBSA Bike Groupings'!$B$5,I1896&gt;'CBSA Bike Groupings'!$B$4),'CBSA Bike Groupings'!$A$5,
IF(I1896&gt;'CBSA Bike Groupings'!$B$5,'CBSA Bike Groupings'!$A$6,"")))))</f>
        <v>3</v>
      </c>
      <c r="L1896" s="48">
        <f>IF(J1896&lt;='CBSA Walk Groupings'!$B$2,'CBSA Walk Groupings'!$A$2,
IF(AND(J1896&lt;='CBSA Walk Groupings'!$B$3,J1896&gt;'CBSA Walk Groupings'!$B$2),'CBSA Walk Groupings'!$A$3,
IF(AND(J1896&lt;='CBSA Walk Groupings'!$B$4,J1896&gt;'CBSA Walk Groupings'!$B$3),'CBSA Walk Groupings'!$A$4,
IF(AND(J1896&lt;='CBSA Walk Groupings'!$B$5,J1896&gt;'CBSA Walk Groupings'!$B$4),'CBSA Walk Groupings'!$A$5,
IF(J1896&gt;'CBSA Walk Groupings'!$B$5,'CBSA Walk Groupings'!$A$6,"")))))</f>
        <v>5</v>
      </c>
      <c r="M1896" s="72">
        <v>1</v>
      </c>
      <c r="N1896" s="72">
        <v>2</v>
      </c>
    </row>
    <row r="1897" spans="1:14" x14ac:dyDescent="0.25">
      <c r="A1897" t="str">
        <f t="shared" si="29"/>
        <v>Valdosta-Lowndes MPO_2013</v>
      </c>
      <c r="B1897" t="s">
        <v>523</v>
      </c>
      <c r="C1897" s="49" t="s">
        <v>123</v>
      </c>
      <c r="D1897">
        <v>2013</v>
      </c>
      <c r="E1897" s="45">
        <v>71236.775497952956</v>
      </c>
      <c r="F1897" s="50">
        <v>30453.915183505738</v>
      </c>
      <c r="G1897" s="46">
        <v>218.70444755721701</v>
      </c>
      <c r="H1897" s="46">
        <v>668.36686428919211</v>
      </c>
      <c r="I1897" s="47">
        <v>0.71814886933050359</v>
      </c>
      <c r="J1897" s="47">
        <v>2.1946828848173481</v>
      </c>
      <c r="K1897" s="48">
        <f>IF(I1897&lt;='CBSA Bike Groupings'!$B$2,'CBSA Bike Groupings'!$A$2,
IF(AND(I1897&lt;='CBSA Bike Groupings'!$B$3,I1897&gt;'CBSA Bike Groupings'!$B$2),'CBSA Bike Groupings'!$A$3,
IF(AND(I1897&lt;='CBSA Bike Groupings'!$B$4,I1897&gt;'CBSA Bike Groupings'!$B$3),'CBSA Bike Groupings'!$A$4,
IF(AND(I1897&lt;='CBSA Bike Groupings'!$B$5,I1897&gt;'CBSA Bike Groupings'!$B$4),'CBSA Bike Groupings'!$A$5,
IF(I1897&gt;'CBSA Bike Groupings'!$B$5,'CBSA Bike Groupings'!$A$6,"")))))</f>
        <v>4</v>
      </c>
      <c r="L1897" s="48">
        <f>IF(J1897&lt;='CBSA Walk Groupings'!$B$2,'CBSA Walk Groupings'!$A$2,
IF(AND(J1897&lt;='CBSA Walk Groupings'!$B$3,J1897&gt;'CBSA Walk Groupings'!$B$2),'CBSA Walk Groupings'!$A$3,
IF(AND(J1897&lt;='CBSA Walk Groupings'!$B$4,J1897&gt;'CBSA Walk Groupings'!$B$3),'CBSA Walk Groupings'!$A$4,
IF(AND(J1897&lt;='CBSA Walk Groupings'!$B$5,J1897&gt;'CBSA Walk Groupings'!$B$4),'CBSA Walk Groupings'!$A$5,
IF(J1897&gt;'CBSA Walk Groupings'!$B$5,'CBSA Walk Groupings'!$A$6,"")))))</f>
        <v>3</v>
      </c>
      <c r="M1897" s="72">
        <v>0</v>
      </c>
      <c r="N1897" s="72">
        <v>2</v>
      </c>
    </row>
    <row r="1898" spans="1:14" x14ac:dyDescent="0.25">
      <c r="A1898" t="str">
        <f t="shared" si="29"/>
        <v>Valdosta-Lowndes MPO_2014</v>
      </c>
      <c r="B1898" t="s">
        <v>523</v>
      </c>
      <c r="C1898" s="49" t="s">
        <v>123</v>
      </c>
      <c r="D1898">
        <v>2014</v>
      </c>
      <c r="E1898" s="45">
        <v>72074.055466283244</v>
      </c>
      <c r="F1898" s="50">
        <v>30792.564795724138</v>
      </c>
      <c r="G1898" s="46">
        <v>243.989030548003</v>
      </c>
      <c r="H1898" s="46">
        <v>749.32240503959633</v>
      </c>
      <c r="I1898" s="47">
        <v>0.79236345581022649</v>
      </c>
      <c r="J1898" s="47">
        <v>2.4334523934935337</v>
      </c>
      <c r="K1898" s="48">
        <f>IF(I1898&lt;='CBSA Bike Groupings'!$B$2,'CBSA Bike Groupings'!$A$2,
IF(AND(I1898&lt;='CBSA Bike Groupings'!$B$3,I1898&gt;'CBSA Bike Groupings'!$B$2),'CBSA Bike Groupings'!$A$3,
IF(AND(I1898&lt;='CBSA Bike Groupings'!$B$4,I1898&gt;'CBSA Bike Groupings'!$B$3),'CBSA Bike Groupings'!$A$4,
IF(AND(I1898&lt;='CBSA Bike Groupings'!$B$5,I1898&gt;'CBSA Bike Groupings'!$B$4),'CBSA Bike Groupings'!$A$5,
IF(I1898&gt;'CBSA Bike Groupings'!$B$5,'CBSA Bike Groupings'!$A$6,"")))))</f>
        <v>5</v>
      </c>
      <c r="L1898" s="48">
        <f>IF(J1898&lt;='CBSA Walk Groupings'!$B$2,'CBSA Walk Groupings'!$A$2,
IF(AND(J1898&lt;='CBSA Walk Groupings'!$B$3,J1898&gt;'CBSA Walk Groupings'!$B$2),'CBSA Walk Groupings'!$A$3,
IF(AND(J1898&lt;='CBSA Walk Groupings'!$B$4,J1898&gt;'CBSA Walk Groupings'!$B$3),'CBSA Walk Groupings'!$A$4,
IF(AND(J1898&lt;='CBSA Walk Groupings'!$B$5,J1898&gt;'CBSA Walk Groupings'!$B$4),'CBSA Walk Groupings'!$A$5,
IF(J1898&gt;'CBSA Walk Groupings'!$B$5,'CBSA Walk Groupings'!$A$6,"")))))</f>
        <v>4</v>
      </c>
      <c r="M1898" s="72">
        <v>0</v>
      </c>
      <c r="N1898" s="72">
        <v>1</v>
      </c>
    </row>
    <row r="1899" spans="1:14" x14ac:dyDescent="0.25">
      <c r="A1899" t="str">
        <f t="shared" si="29"/>
        <v>Valdosta-Lowndes MPO_2015</v>
      </c>
      <c r="B1899" t="s">
        <v>523</v>
      </c>
      <c r="C1899" s="49" t="s">
        <v>123</v>
      </c>
      <c r="D1899">
        <v>2015</v>
      </c>
      <c r="E1899" s="45">
        <v>72137.863649535342</v>
      </c>
      <c r="F1899" s="50">
        <v>30852.680263001002</v>
      </c>
      <c r="G1899" s="46">
        <v>254.14105290168098</v>
      </c>
      <c r="H1899" s="46">
        <v>693.76976912610201</v>
      </c>
      <c r="I1899" s="47">
        <v>0.82372439196620062</v>
      </c>
      <c r="J1899" s="47">
        <v>2.248653158209017</v>
      </c>
      <c r="K1899" s="48">
        <f>IF(I1899&lt;='CBSA Bike Groupings'!$B$2,'CBSA Bike Groupings'!$A$2,
IF(AND(I1899&lt;='CBSA Bike Groupings'!$B$3,I1899&gt;'CBSA Bike Groupings'!$B$2),'CBSA Bike Groupings'!$A$3,
IF(AND(I1899&lt;='CBSA Bike Groupings'!$B$4,I1899&gt;'CBSA Bike Groupings'!$B$3),'CBSA Bike Groupings'!$A$4,
IF(AND(I1899&lt;='CBSA Bike Groupings'!$B$5,I1899&gt;'CBSA Bike Groupings'!$B$4),'CBSA Bike Groupings'!$A$5,
IF(I1899&gt;'CBSA Bike Groupings'!$B$5,'CBSA Bike Groupings'!$A$6,"")))))</f>
        <v>5</v>
      </c>
      <c r="L1899" s="48">
        <f>IF(J1899&lt;='CBSA Walk Groupings'!$B$2,'CBSA Walk Groupings'!$A$2,
IF(AND(J1899&lt;='CBSA Walk Groupings'!$B$3,J1899&gt;'CBSA Walk Groupings'!$B$2),'CBSA Walk Groupings'!$A$3,
IF(AND(J1899&lt;='CBSA Walk Groupings'!$B$4,J1899&gt;'CBSA Walk Groupings'!$B$3),'CBSA Walk Groupings'!$A$4,
IF(AND(J1899&lt;='CBSA Walk Groupings'!$B$5,J1899&gt;'CBSA Walk Groupings'!$B$4),'CBSA Walk Groupings'!$A$5,
IF(J1899&gt;'CBSA Walk Groupings'!$B$5,'CBSA Walk Groupings'!$A$6,"")))))</f>
        <v>3</v>
      </c>
      <c r="M1899" s="72">
        <v>1</v>
      </c>
      <c r="N1899" s="72">
        <v>1</v>
      </c>
    </row>
    <row r="1900" spans="1:14" x14ac:dyDescent="0.25">
      <c r="A1900" t="str">
        <f t="shared" si="29"/>
        <v>Valdosta-Lowndes MPO_2016</v>
      </c>
      <c r="B1900" t="s">
        <v>523</v>
      </c>
      <c r="C1900" s="49" t="s">
        <v>123</v>
      </c>
      <c r="D1900">
        <v>2016</v>
      </c>
      <c r="E1900" s="45">
        <v>72080.877628006405</v>
      </c>
      <c r="F1900" s="50">
        <v>31412.306545436913</v>
      </c>
      <c r="G1900" s="46">
        <v>287.47360651586837</v>
      </c>
      <c r="H1900" s="46">
        <v>973.43025430435137</v>
      </c>
      <c r="I1900" s="47">
        <v>0.91516236192349287</v>
      </c>
      <c r="J1900" s="47">
        <v>3.0988818121213577</v>
      </c>
      <c r="K1900" s="48">
        <f>IF(I1900&lt;='CBSA Bike Groupings'!$B$2,'CBSA Bike Groupings'!$A$2,
IF(AND(I1900&lt;='CBSA Bike Groupings'!$B$3,I1900&gt;'CBSA Bike Groupings'!$B$2),'CBSA Bike Groupings'!$A$3,
IF(AND(I1900&lt;='CBSA Bike Groupings'!$B$4,I1900&gt;'CBSA Bike Groupings'!$B$3),'CBSA Bike Groupings'!$A$4,
IF(AND(I1900&lt;='CBSA Bike Groupings'!$B$5,I1900&gt;'CBSA Bike Groupings'!$B$4),'CBSA Bike Groupings'!$A$5,
IF(I1900&gt;'CBSA Bike Groupings'!$B$5,'CBSA Bike Groupings'!$A$6,"")))))</f>
        <v>5</v>
      </c>
      <c r="L1900" s="48">
        <f>IF(J1900&lt;='CBSA Walk Groupings'!$B$2,'CBSA Walk Groupings'!$A$2,
IF(AND(J1900&lt;='CBSA Walk Groupings'!$B$3,J1900&gt;'CBSA Walk Groupings'!$B$2),'CBSA Walk Groupings'!$A$3,
IF(AND(J1900&lt;='CBSA Walk Groupings'!$B$4,J1900&gt;'CBSA Walk Groupings'!$B$3),'CBSA Walk Groupings'!$A$4,
IF(AND(J1900&lt;='CBSA Walk Groupings'!$B$5,J1900&gt;'CBSA Walk Groupings'!$B$4),'CBSA Walk Groupings'!$A$5,
IF(J1900&gt;'CBSA Walk Groupings'!$B$5,'CBSA Walk Groupings'!$A$6,"")))))</f>
        <v>4</v>
      </c>
      <c r="M1900" s="72">
        <v>1</v>
      </c>
      <c r="N1900" s="72">
        <v>0</v>
      </c>
    </row>
    <row r="1901" spans="1:14" x14ac:dyDescent="0.25">
      <c r="A1901" t="str">
        <f t="shared" si="29"/>
        <v>Valdosta-Lowndes MPO_2017</v>
      </c>
      <c r="B1901" t="s">
        <v>523</v>
      </c>
      <c r="C1901" s="49" t="s">
        <v>123</v>
      </c>
      <c r="D1901">
        <v>2017</v>
      </c>
      <c r="E1901" s="45">
        <v>71974</v>
      </c>
      <c r="F1901" s="50">
        <v>31126</v>
      </c>
      <c r="G1901" s="46">
        <v>196</v>
      </c>
      <c r="H1901" s="46">
        <v>694</v>
      </c>
      <c r="I1901" s="47">
        <f>(G1901/$F1901)*100</f>
        <v>0.629698644220266</v>
      </c>
      <c r="J1901" s="47">
        <f>(H1901/$F1901)*100</f>
        <v>2.2296472402493093</v>
      </c>
      <c r="K1901" s="48">
        <f>IF(I1901&lt;='CBSA Bike Groupings'!$B$2,'CBSA Bike Groupings'!$A$2,
IF(AND(I1901&lt;='CBSA Bike Groupings'!$B$3,I1901&gt;'CBSA Bike Groupings'!$B$2),'CBSA Bike Groupings'!$A$3,
IF(AND(I1901&lt;='CBSA Bike Groupings'!$B$4,I1901&gt;'CBSA Bike Groupings'!$B$3),'CBSA Bike Groupings'!$A$4,
IF(AND(I1901&lt;='CBSA Bike Groupings'!$B$5,I1901&gt;'CBSA Bike Groupings'!$B$4),'CBSA Bike Groupings'!$A$5,
IF(I1901&gt;'CBSA Bike Groupings'!$B$5,'CBSA Bike Groupings'!$A$6,"")))))</f>
        <v>3</v>
      </c>
      <c r="L1901" s="48">
        <f>IF(J1901&lt;='CBSA Walk Groupings'!$B$2,'CBSA Walk Groupings'!$A$2,
IF(AND(J1901&lt;='CBSA Walk Groupings'!$B$3,J1901&gt;'CBSA Walk Groupings'!$B$2),'CBSA Walk Groupings'!$A$3,
IF(AND(J1901&lt;='CBSA Walk Groupings'!$B$4,J1901&gt;'CBSA Walk Groupings'!$B$3),'CBSA Walk Groupings'!$A$4,
IF(AND(J1901&lt;='CBSA Walk Groupings'!$B$5,J1901&gt;'CBSA Walk Groupings'!$B$4),'CBSA Walk Groupings'!$A$5,
IF(J1901&gt;'CBSA Walk Groupings'!$B$5,'CBSA Walk Groupings'!$A$6,"")))))</f>
        <v>3</v>
      </c>
      <c r="M1901" s="72">
        <v>0</v>
      </c>
      <c r="N1901" s="72">
        <v>0</v>
      </c>
    </row>
    <row r="1902" spans="1:14" x14ac:dyDescent="0.25">
      <c r="A1902" t="str">
        <f t="shared" si="29"/>
        <v>Victoria MPO_2013</v>
      </c>
      <c r="B1902" t="s">
        <v>524</v>
      </c>
      <c r="C1902" s="49" t="s">
        <v>93</v>
      </c>
      <c r="D1902">
        <v>2013</v>
      </c>
      <c r="E1902" s="45">
        <v>88067.79796562565</v>
      </c>
      <c r="F1902" s="50">
        <v>39705.726296896879</v>
      </c>
      <c r="G1902" s="46">
        <v>61.001891136970428</v>
      </c>
      <c r="H1902" s="46">
        <v>467.0184981573608</v>
      </c>
      <c r="I1902" s="47">
        <v>0.15363499632479435</v>
      </c>
      <c r="J1902" s="47">
        <v>1.1761993589168012</v>
      </c>
      <c r="K1902" s="48">
        <f>IF(I1902&lt;='CBSA Bike Groupings'!$B$2,'CBSA Bike Groupings'!$A$2,
IF(AND(I1902&lt;='CBSA Bike Groupings'!$B$3,I1902&gt;'CBSA Bike Groupings'!$B$2),'CBSA Bike Groupings'!$A$3,
IF(AND(I1902&lt;='CBSA Bike Groupings'!$B$4,I1902&gt;'CBSA Bike Groupings'!$B$3),'CBSA Bike Groupings'!$A$4,
IF(AND(I1902&lt;='CBSA Bike Groupings'!$B$5,I1902&gt;'CBSA Bike Groupings'!$B$4),'CBSA Bike Groupings'!$A$5,
IF(I1902&gt;'CBSA Bike Groupings'!$B$5,'CBSA Bike Groupings'!$A$6,"")))))</f>
        <v>1</v>
      </c>
      <c r="L1902" s="48">
        <f>IF(J1902&lt;='CBSA Walk Groupings'!$B$2,'CBSA Walk Groupings'!$A$2,
IF(AND(J1902&lt;='CBSA Walk Groupings'!$B$3,J1902&gt;'CBSA Walk Groupings'!$B$2),'CBSA Walk Groupings'!$A$3,
IF(AND(J1902&lt;='CBSA Walk Groupings'!$B$4,J1902&gt;'CBSA Walk Groupings'!$B$3),'CBSA Walk Groupings'!$A$4,
IF(AND(J1902&lt;='CBSA Walk Groupings'!$B$5,J1902&gt;'CBSA Walk Groupings'!$B$4),'CBSA Walk Groupings'!$A$5,
IF(J1902&gt;'CBSA Walk Groupings'!$B$5,'CBSA Walk Groupings'!$A$6,"")))))</f>
        <v>1</v>
      </c>
      <c r="M1902" s="72">
        <v>0</v>
      </c>
      <c r="N1902" s="72">
        <v>1</v>
      </c>
    </row>
    <row r="1903" spans="1:14" x14ac:dyDescent="0.25">
      <c r="A1903" t="str">
        <f t="shared" si="29"/>
        <v>Victoria MPO_2014</v>
      </c>
      <c r="B1903" t="s">
        <v>524</v>
      </c>
      <c r="C1903" s="49" t="s">
        <v>93</v>
      </c>
      <c r="D1903">
        <v>2014</v>
      </c>
      <c r="E1903" s="45">
        <v>88954.726533948487</v>
      </c>
      <c r="F1903" s="50">
        <v>40112.852803777401</v>
      </c>
      <c r="G1903" s="46">
        <v>53.001516536264269</v>
      </c>
      <c r="H1903" s="46">
        <v>404.02347457872042</v>
      </c>
      <c r="I1903" s="47">
        <v>0.13213100747417583</v>
      </c>
      <c r="J1903" s="47">
        <v>1.0072170048715003</v>
      </c>
      <c r="K1903" s="48">
        <f>IF(I1903&lt;='CBSA Bike Groupings'!$B$2,'CBSA Bike Groupings'!$A$2,
IF(AND(I1903&lt;='CBSA Bike Groupings'!$B$3,I1903&gt;'CBSA Bike Groupings'!$B$2),'CBSA Bike Groupings'!$A$3,
IF(AND(I1903&lt;='CBSA Bike Groupings'!$B$4,I1903&gt;'CBSA Bike Groupings'!$B$3),'CBSA Bike Groupings'!$A$4,
IF(AND(I1903&lt;='CBSA Bike Groupings'!$B$5,I1903&gt;'CBSA Bike Groupings'!$B$4),'CBSA Bike Groupings'!$A$5,
IF(I1903&gt;'CBSA Bike Groupings'!$B$5,'CBSA Bike Groupings'!$A$6,"")))))</f>
        <v>1</v>
      </c>
      <c r="L1903" s="48">
        <f>IF(J1903&lt;='CBSA Walk Groupings'!$B$2,'CBSA Walk Groupings'!$A$2,
IF(AND(J1903&lt;='CBSA Walk Groupings'!$B$3,J1903&gt;'CBSA Walk Groupings'!$B$2),'CBSA Walk Groupings'!$A$3,
IF(AND(J1903&lt;='CBSA Walk Groupings'!$B$4,J1903&gt;'CBSA Walk Groupings'!$B$3),'CBSA Walk Groupings'!$A$4,
IF(AND(J1903&lt;='CBSA Walk Groupings'!$B$5,J1903&gt;'CBSA Walk Groupings'!$B$4),'CBSA Walk Groupings'!$A$5,
IF(J1903&gt;'CBSA Walk Groupings'!$B$5,'CBSA Walk Groupings'!$A$6,"")))))</f>
        <v>1</v>
      </c>
      <c r="M1903" s="72">
        <v>0</v>
      </c>
      <c r="N1903" s="72">
        <v>0</v>
      </c>
    </row>
    <row r="1904" spans="1:14" x14ac:dyDescent="0.25">
      <c r="A1904" t="str">
        <f t="shared" si="29"/>
        <v>Victoria MPO_2015</v>
      </c>
      <c r="B1904" t="s">
        <v>524</v>
      </c>
      <c r="C1904" s="49" t="s">
        <v>93</v>
      </c>
      <c r="D1904">
        <v>2015</v>
      </c>
      <c r="E1904" s="45">
        <v>90098.649602562917</v>
      </c>
      <c r="F1904" s="50">
        <v>40805.850224820773</v>
      </c>
      <c r="G1904" s="46">
        <v>77.002042139531227</v>
      </c>
      <c r="H1904" s="46">
        <v>379.02868373977617</v>
      </c>
      <c r="I1904" s="47">
        <v>0.18870343765731309</v>
      </c>
      <c r="J1904" s="47">
        <v>0.92885868484913048</v>
      </c>
      <c r="K1904" s="48">
        <f>IF(I1904&lt;='CBSA Bike Groupings'!$B$2,'CBSA Bike Groupings'!$A$2,
IF(AND(I1904&lt;='CBSA Bike Groupings'!$B$3,I1904&gt;'CBSA Bike Groupings'!$B$2),'CBSA Bike Groupings'!$A$3,
IF(AND(I1904&lt;='CBSA Bike Groupings'!$B$4,I1904&gt;'CBSA Bike Groupings'!$B$3),'CBSA Bike Groupings'!$A$4,
IF(AND(I1904&lt;='CBSA Bike Groupings'!$B$5,I1904&gt;'CBSA Bike Groupings'!$B$4),'CBSA Bike Groupings'!$A$5,
IF(I1904&gt;'CBSA Bike Groupings'!$B$5,'CBSA Bike Groupings'!$A$6,"")))))</f>
        <v>1</v>
      </c>
      <c r="L1904" s="48">
        <f>IF(J1904&lt;='CBSA Walk Groupings'!$B$2,'CBSA Walk Groupings'!$A$2,
IF(AND(J1904&lt;='CBSA Walk Groupings'!$B$3,J1904&gt;'CBSA Walk Groupings'!$B$2),'CBSA Walk Groupings'!$A$3,
IF(AND(J1904&lt;='CBSA Walk Groupings'!$B$4,J1904&gt;'CBSA Walk Groupings'!$B$3),'CBSA Walk Groupings'!$A$4,
IF(AND(J1904&lt;='CBSA Walk Groupings'!$B$5,J1904&gt;'CBSA Walk Groupings'!$B$4),'CBSA Walk Groupings'!$A$5,
IF(J1904&gt;'CBSA Walk Groupings'!$B$5,'CBSA Walk Groupings'!$A$6,"")))))</f>
        <v>1</v>
      </c>
      <c r="M1904" s="72">
        <v>1</v>
      </c>
      <c r="N1904" s="72">
        <v>1</v>
      </c>
    </row>
    <row r="1905" spans="1:14" x14ac:dyDescent="0.25">
      <c r="A1905" t="str">
        <f t="shared" si="29"/>
        <v>Victoria MPO_2016</v>
      </c>
      <c r="B1905" t="s">
        <v>524</v>
      </c>
      <c r="C1905" s="49" t="s">
        <v>93</v>
      </c>
      <c r="D1905">
        <v>2016</v>
      </c>
      <c r="E1905" s="45">
        <v>90988.749015977053</v>
      </c>
      <c r="F1905" s="50">
        <v>42389.849603217866</v>
      </c>
      <c r="G1905" s="46">
        <v>102.00245182186966</v>
      </c>
      <c r="H1905" s="46">
        <v>399.01409044025309</v>
      </c>
      <c r="I1905" s="47">
        <v>0.24062942609290719</v>
      </c>
      <c r="J1905" s="47">
        <v>0.94129631073275477</v>
      </c>
      <c r="K1905" s="48">
        <f>IF(I1905&lt;='CBSA Bike Groupings'!$B$2,'CBSA Bike Groupings'!$A$2,
IF(AND(I1905&lt;='CBSA Bike Groupings'!$B$3,I1905&gt;'CBSA Bike Groupings'!$B$2),'CBSA Bike Groupings'!$A$3,
IF(AND(I1905&lt;='CBSA Bike Groupings'!$B$4,I1905&gt;'CBSA Bike Groupings'!$B$3),'CBSA Bike Groupings'!$A$4,
IF(AND(I1905&lt;='CBSA Bike Groupings'!$B$5,I1905&gt;'CBSA Bike Groupings'!$B$4),'CBSA Bike Groupings'!$A$5,
IF(I1905&gt;'CBSA Bike Groupings'!$B$5,'CBSA Bike Groupings'!$A$6,"")))))</f>
        <v>2</v>
      </c>
      <c r="L1905" s="48">
        <f>IF(J1905&lt;='CBSA Walk Groupings'!$B$2,'CBSA Walk Groupings'!$A$2,
IF(AND(J1905&lt;='CBSA Walk Groupings'!$B$3,J1905&gt;'CBSA Walk Groupings'!$B$2),'CBSA Walk Groupings'!$A$3,
IF(AND(J1905&lt;='CBSA Walk Groupings'!$B$4,J1905&gt;'CBSA Walk Groupings'!$B$3),'CBSA Walk Groupings'!$A$4,
IF(AND(J1905&lt;='CBSA Walk Groupings'!$B$5,J1905&gt;'CBSA Walk Groupings'!$B$4),'CBSA Walk Groupings'!$A$5,
IF(J1905&gt;'CBSA Walk Groupings'!$B$5,'CBSA Walk Groupings'!$A$6,"")))))</f>
        <v>1</v>
      </c>
      <c r="M1905" s="72">
        <v>0</v>
      </c>
      <c r="N1905" s="72">
        <v>5</v>
      </c>
    </row>
    <row r="1906" spans="1:14" x14ac:dyDescent="0.25">
      <c r="A1906" t="str">
        <f t="shared" si="29"/>
        <v>Victoria MPO_2017</v>
      </c>
      <c r="B1906" t="s">
        <v>524</v>
      </c>
      <c r="C1906" s="49" t="s">
        <v>93</v>
      </c>
      <c r="D1906">
        <v>2017</v>
      </c>
      <c r="E1906" s="45">
        <v>91517</v>
      </c>
      <c r="F1906" s="50">
        <v>42452</v>
      </c>
      <c r="G1906" s="46">
        <v>91</v>
      </c>
      <c r="H1906" s="46">
        <v>336</v>
      </c>
      <c r="I1906" s="47">
        <f>(G1906/$F1906)*100</f>
        <v>0.21435974747950629</v>
      </c>
      <c r="J1906" s="47">
        <f>(H1906/$F1906)*100</f>
        <v>0.79148214453971544</v>
      </c>
      <c r="K1906" s="48">
        <f>IF(I1906&lt;='CBSA Bike Groupings'!$B$2,'CBSA Bike Groupings'!$A$2,
IF(AND(I1906&lt;='CBSA Bike Groupings'!$B$3,I1906&gt;'CBSA Bike Groupings'!$B$2),'CBSA Bike Groupings'!$A$3,
IF(AND(I1906&lt;='CBSA Bike Groupings'!$B$4,I1906&gt;'CBSA Bike Groupings'!$B$3),'CBSA Bike Groupings'!$A$4,
IF(AND(I1906&lt;='CBSA Bike Groupings'!$B$5,I1906&gt;'CBSA Bike Groupings'!$B$4),'CBSA Bike Groupings'!$A$5,
IF(I1906&gt;'CBSA Bike Groupings'!$B$5,'CBSA Bike Groupings'!$A$6,"")))))</f>
        <v>1</v>
      </c>
      <c r="L1906" s="48">
        <f>IF(J1906&lt;='CBSA Walk Groupings'!$B$2,'CBSA Walk Groupings'!$A$2,
IF(AND(J1906&lt;='CBSA Walk Groupings'!$B$3,J1906&gt;'CBSA Walk Groupings'!$B$2),'CBSA Walk Groupings'!$A$3,
IF(AND(J1906&lt;='CBSA Walk Groupings'!$B$4,J1906&gt;'CBSA Walk Groupings'!$B$3),'CBSA Walk Groupings'!$A$4,
IF(AND(J1906&lt;='CBSA Walk Groupings'!$B$5,J1906&gt;'CBSA Walk Groupings'!$B$4),'CBSA Walk Groupings'!$A$5,
IF(J1906&gt;'CBSA Walk Groupings'!$B$5,'CBSA Walk Groupings'!$A$6,"")))))</f>
        <v>1</v>
      </c>
      <c r="M1906" s="72">
        <v>0</v>
      </c>
      <c r="N1906" s="72">
        <v>4</v>
      </c>
    </row>
    <row r="1907" spans="1:14" x14ac:dyDescent="0.25">
      <c r="A1907" t="str">
        <f t="shared" si="29"/>
        <v>Waco MPO_2013</v>
      </c>
      <c r="B1907" t="s">
        <v>525</v>
      </c>
      <c r="C1907" s="49" t="s">
        <v>93</v>
      </c>
      <c r="D1907">
        <v>2013</v>
      </c>
      <c r="E1907" s="45">
        <v>237314.85395539581</v>
      </c>
      <c r="F1907" s="50">
        <v>103649.39134176404</v>
      </c>
      <c r="G1907" s="46">
        <v>253.99911868200797</v>
      </c>
      <c r="H1907" s="46">
        <v>2659.9919008862598</v>
      </c>
      <c r="I1907" s="47">
        <v>0.24505606390344778</v>
      </c>
      <c r="J1907" s="47">
        <v>2.5663362480493932</v>
      </c>
      <c r="K1907" s="48">
        <f>IF(I1907&lt;='CBSA Bike Groupings'!$B$2,'CBSA Bike Groupings'!$A$2,
IF(AND(I1907&lt;='CBSA Bike Groupings'!$B$3,I1907&gt;'CBSA Bike Groupings'!$B$2),'CBSA Bike Groupings'!$A$3,
IF(AND(I1907&lt;='CBSA Bike Groupings'!$B$4,I1907&gt;'CBSA Bike Groupings'!$B$3),'CBSA Bike Groupings'!$A$4,
IF(AND(I1907&lt;='CBSA Bike Groupings'!$B$5,I1907&gt;'CBSA Bike Groupings'!$B$4),'CBSA Bike Groupings'!$A$5,
IF(I1907&gt;'CBSA Bike Groupings'!$B$5,'CBSA Bike Groupings'!$A$6,"")))))</f>
        <v>2</v>
      </c>
      <c r="L1907" s="48">
        <f>IF(J1907&lt;='CBSA Walk Groupings'!$B$2,'CBSA Walk Groupings'!$A$2,
IF(AND(J1907&lt;='CBSA Walk Groupings'!$B$3,J1907&gt;'CBSA Walk Groupings'!$B$2),'CBSA Walk Groupings'!$A$3,
IF(AND(J1907&lt;='CBSA Walk Groupings'!$B$4,J1907&gt;'CBSA Walk Groupings'!$B$3),'CBSA Walk Groupings'!$A$4,
IF(AND(J1907&lt;='CBSA Walk Groupings'!$B$5,J1907&gt;'CBSA Walk Groupings'!$B$4),'CBSA Walk Groupings'!$A$5,
IF(J1907&gt;'CBSA Walk Groupings'!$B$5,'CBSA Walk Groupings'!$A$6,"")))))</f>
        <v>4</v>
      </c>
      <c r="M1907" s="72">
        <v>0</v>
      </c>
      <c r="N1907" s="72">
        <v>4</v>
      </c>
    </row>
    <row r="1908" spans="1:14" x14ac:dyDescent="0.25">
      <c r="A1908" t="str">
        <f t="shared" si="29"/>
        <v>Waco MPO_2014</v>
      </c>
      <c r="B1908" t="s">
        <v>525</v>
      </c>
      <c r="C1908" s="49" t="s">
        <v>93</v>
      </c>
      <c r="D1908">
        <v>2014</v>
      </c>
      <c r="E1908" s="45">
        <v>239715.7458924074</v>
      </c>
      <c r="F1908" s="50">
        <v>104864.33675162385</v>
      </c>
      <c r="G1908" s="46">
        <v>252.99894171481117</v>
      </c>
      <c r="H1908" s="46">
        <v>2156.9884701788133</v>
      </c>
      <c r="I1908" s="47">
        <v>0.24126309244109478</v>
      </c>
      <c r="J1908" s="47">
        <v>2.0569323537398065</v>
      </c>
      <c r="K1908" s="48">
        <f>IF(I1908&lt;='CBSA Bike Groupings'!$B$2,'CBSA Bike Groupings'!$A$2,
IF(AND(I1908&lt;='CBSA Bike Groupings'!$B$3,I1908&gt;'CBSA Bike Groupings'!$B$2),'CBSA Bike Groupings'!$A$3,
IF(AND(I1908&lt;='CBSA Bike Groupings'!$B$4,I1908&gt;'CBSA Bike Groupings'!$B$3),'CBSA Bike Groupings'!$A$4,
IF(AND(I1908&lt;='CBSA Bike Groupings'!$B$5,I1908&gt;'CBSA Bike Groupings'!$B$4),'CBSA Bike Groupings'!$A$5,
IF(I1908&gt;'CBSA Bike Groupings'!$B$5,'CBSA Bike Groupings'!$A$6,"")))))</f>
        <v>2</v>
      </c>
      <c r="L1908" s="48">
        <f>IF(J1908&lt;='CBSA Walk Groupings'!$B$2,'CBSA Walk Groupings'!$A$2,
IF(AND(J1908&lt;='CBSA Walk Groupings'!$B$3,J1908&gt;'CBSA Walk Groupings'!$B$2),'CBSA Walk Groupings'!$A$3,
IF(AND(J1908&lt;='CBSA Walk Groupings'!$B$4,J1908&gt;'CBSA Walk Groupings'!$B$3),'CBSA Walk Groupings'!$A$4,
IF(AND(J1908&lt;='CBSA Walk Groupings'!$B$5,J1908&gt;'CBSA Walk Groupings'!$B$4),'CBSA Walk Groupings'!$A$5,
IF(J1908&gt;'CBSA Walk Groupings'!$B$5,'CBSA Walk Groupings'!$A$6,"")))))</f>
        <v>3</v>
      </c>
      <c r="M1908" s="72">
        <v>0</v>
      </c>
      <c r="N1908" s="72">
        <v>4</v>
      </c>
    </row>
    <row r="1909" spans="1:14" x14ac:dyDescent="0.25">
      <c r="A1909" t="str">
        <f t="shared" si="29"/>
        <v>Waco MPO_2015</v>
      </c>
      <c r="B1909" t="s">
        <v>525</v>
      </c>
      <c r="C1909" s="49" t="s">
        <v>93</v>
      </c>
      <c r="D1909">
        <v>2015</v>
      </c>
      <c r="E1909" s="45">
        <v>241503.68599691562</v>
      </c>
      <c r="F1909" s="50">
        <v>105817.31400452538</v>
      </c>
      <c r="G1909" s="46">
        <v>310.99911750936366</v>
      </c>
      <c r="H1909" s="46">
        <v>1859.9882263657159</v>
      </c>
      <c r="I1909" s="47">
        <v>0.29390191995996368</v>
      </c>
      <c r="J1909" s="47">
        <v>1.7577352476421504</v>
      </c>
      <c r="K1909" s="48">
        <f>IF(I1909&lt;='CBSA Bike Groupings'!$B$2,'CBSA Bike Groupings'!$A$2,
IF(AND(I1909&lt;='CBSA Bike Groupings'!$B$3,I1909&gt;'CBSA Bike Groupings'!$B$2),'CBSA Bike Groupings'!$A$3,
IF(AND(I1909&lt;='CBSA Bike Groupings'!$B$4,I1909&gt;'CBSA Bike Groupings'!$B$3),'CBSA Bike Groupings'!$A$4,
IF(AND(I1909&lt;='CBSA Bike Groupings'!$B$5,I1909&gt;'CBSA Bike Groupings'!$B$4),'CBSA Bike Groupings'!$A$5,
IF(I1909&gt;'CBSA Bike Groupings'!$B$5,'CBSA Bike Groupings'!$A$6,"")))))</f>
        <v>2</v>
      </c>
      <c r="L1909" s="48">
        <f>IF(J1909&lt;='CBSA Walk Groupings'!$B$2,'CBSA Walk Groupings'!$A$2,
IF(AND(J1909&lt;='CBSA Walk Groupings'!$B$3,J1909&gt;'CBSA Walk Groupings'!$B$2),'CBSA Walk Groupings'!$A$3,
IF(AND(J1909&lt;='CBSA Walk Groupings'!$B$4,J1909&gt;'CBSA Walk Groupings'!$B$3),'CBSA Walk Groupings'!$A$4,
IF(AND(J1909&lt;='CBSA Walk Groupings'!$B$5,J1909&gt;'CBSA Walk Groupings'!$B$4),'CBSA Walk Groupings'!$A$5,
IF(J1909&gt;'CBSA Walk Groupings'!$B$5,'CBSA Walk Groupings'!$A$6,"")))))</f>
        <v>2</v>
      </c>
      <c r="M1909" s="72">
        <v>0</v>
      </c>
      <c r="N1909" s="72">
        <v>7</v>
      </c>
    </row>
    <row r="1910" spans="1:14" x14ac:dyDescent="0.25">
      <c r="A1910" t="str">
        <f t="shared" si="29"/>
        <v>Waco MPO_2016</v>
      </c>
      <c r="B1910" t="s">
        <v>525</v>
      </c>
      <c r="C1910" s="49" t="s">
        <v>93</v>
      </c>
      <c r="D1910">
        <v>2016</v>
      </c>
      <c r="E1910" s="45">
        <v>243392.72072141251</v>
      </c>
      <c r="F1910" s="50">
        <v>107987.33366254666</v>
      </c>
      <c r="G1910" s="46">
        <v>335.00001172544802</v>
      </c>
      <c r="H1910" s="46">
        <v>1848.9916273234596</v>
      </c>
      <c r="I1910" s="47">
        <v>0.31022157910880649</v>
      </c>
      <c r="J1910" s="47">
        <v>1.7122300964494939</v>
      </c>
      <c r="K1910" s="48">
        <f>IF(I1910&lt;='CBSA Bike Groupings'!$B$2,'CBSA Bike Groupings'!$A$2,
IF(AND(I1910&lt;='CBSA Bike Groupings'!$B$3,I1910&gt;'CBSA Bike Groupings'!$B$2),'CBSA Bike Groupings'!$A$3,
IF(AND(I1910&lt;='CBSA Bike Groupings'!$B$4,I1910&gt;'CBSA Bike Groupings'!$B$3),'CBSA Bike Groupings'!$A$4,
IF(AND(I1910&lt;='CBSA Bike Groupings'!$B$5,I1910&gt;'CBSA Bike Groupings'!$B$4),'CBSA Bike Groupings'!$A$5,
IF(I1910&gt;'CBSA Bike Groupings'!$B$5,'CBSA Bike Groupings'!$A$6,"")))))</f>
        <v>2</v>
      </c>
      <c r="L1910" s="48">
        <f>IF(J1910&lt;='CBSA Walk Groupings'!$B$2,'CBSA Walk Groupings'!$A$2,
IF(AND(J1910&lt;='CBSA Walk Groupings'!$B$3,J1910&gt;'CBSA Walk Groupings'!$B$2),'CBSA Walk Groupings'!$A$3,
IF(AND(J1910&lt;='CBSA Walk Groupings'!$B$4,J1910&gt;'CBSA Walk Groupings'!$B$3),'CBSA Walk Groupings'!$A$4,
IF(AND(J1910&lt;='CBSA Walk Groupings'!$B$5,J1910&gt;'CBSA Walk Groupings'!$B$4),'CBSA Walk Groupings'!$A$5,
IF(J1910&gt;'CBSA Walk Groupings'!$B$5,'CBSA Walk Groupings'!$A$6,"")))))</f>
        <v>2</v>
      </c>
      <c r="M1910" s="72">
        <v>1</v>
      </c>
      <c r="N1910" s="72">
        <v>6</v>
      </c>
    </row>
    <row r="1911" spans="1:14" x14ac:dyDescent="0.25">
      <c r="A1911" t="str">
        <f t="shared" si="29"/>
        <v>Waco MPO_2017</v>
      </c>
      <c r="B1911" t="s">
        <v>525</v>
      </c>
      <c r="C1911" s="49" t="s">
        <v>93</v>
      </c>
      <c r="D1911">
        <v>2017</v>
      </c>
      <c r="E1911" s="45">
        <v>245719</v>
      </c>
      <c r="F1911" s="50">
        <v>110714</v>
      </c>
      <c r="G1911" s="46">
        <v>304</v>
      </c>
      <c r="H1911" s="46">
        <v>1830</v>
      </c>
      <c r="I1911" s="47">
        <f>(G1911/$F1911)*100</f>
        <v>0.27458135375833226</v>
      </c>
      <c r="J1911" s="47">
        <f>(H1911/$F1911)*100</f>
        <v>1.6529074913741713</v>
      </c>
      <c r="K1911" s="48">
        <f>IF(I1911&lt;='CBSA Bike Groupings'!$B$2,'CBSA Bike Groupings'!$A$2,
IF(AND(I1911&lt;='CBSA Bike Groupings'!$B$3,I1911&gt;'CBSA Bike Groupings'!$B$2),'CBSA Bike Groupings'!$A$3,
IF(AND(I1911&lt;='CBSA Bike Groupings'!$B$4,I1911&gt;'CBSA Bike Groupings'!$B$3),'CBSA Bike Groupings'!$A$4,
IF(AND(I1911&lt;='CBSA Bike Groupings'!$B$5,I1911&gt;'CBSA Bike Groupings'!$B$4),'CBSA Bike Groupings'!$A$5,
IF(I1911&gt;'CBSA Bike Groupings'!$B$5,'CBSA Bike Groupings'!$A$6,"")))))</f>
        <v>2</v>
      </c>
      <c r="L1911" s="48">
        <f>IF(J1911&lt;='CBSA Walk Groupings'!$B$2,'CBSA Walk Groupings'!$A$2,
IF(AND(J1911&lt;='CBSA Walk Groupings'!$B$3,J1911&gt;'CBSA Walk Groupings'!$B$2),'CBSA Walk Groupings'!$A$3,
IF(AND(J1911&lt;='CBSA Walk Groupings'!$B$4,J1911&gt;'CBSA Walk Groupings'!$B$3),'CBSA Walk Groupings'!$A$4,
IF(AND(J1911&lt;='CBSA Walk Groupings'!$B$5,J1911&gt;'CBSA Walk Groupings'!$B$4),'CBSA Walk Groupings'!$A$5,
IF(J1911&gt;'CBSA Walk Groupings'!$B$5,'CBSA Walk Groupings'!$A$6,"")))))</f>
        <v>2</v>
      </c>
      <c r="M1911" s="72">
        <v>0</v>
      </c>
      <c r="N1911" s="72">
        <v>11</v>
      </c>
    </row>
    <row r="1912" spans="1:14" x14ac:dyDescent="0.25">
      <c r="A1912" t="str">
        <f t="shared" si="29"/>
        <v>Walla Walla Valley MPO_2013</v>
      </c>
      <c r="B1912" t="s">
        <v>526</v>
      </c>
      <c r="C1912" s="49" t="s">
        <v>347</v>
      </c>
      <c r="D1912">
        <v>2013</v>
      </c>
      <c r="E1912" s="45">
        <v>41270.787786409535</v>
      </c>
      <c r="F1912" s="50">
        <v>17162.789671254002</v>
      </c>
      <c r="G1912" s="46">
        <v>597.18491200358608</v>
      </c>
      <c r="H1912" s="46">
        <v>1653.4162802020651</v>
      </c>
      <c r="I1912" s="47">
        <v>3.4795328932091527</v>
      </c>
      <c r="J1912" s="47">
        <v>9.6337268700051482</v>
      </c>
      <c r="K1912" s="48">
        <f>IF(I1912&lt;='CBSA Bike Groupings'!$B$2,'CBSA Bike Groupings'!$A$2,
IF(AND(I1912&lt;='CBSA Bike Groupings'!$B$3,I1912&gt;'CBSA Bike Groupings'!$B$2),'CBSA Bike Groupings'!$A$3,
IF(AND(I1912&lt;='CBSA Bike Groupings'!$B$4,I1912&gt;'CBSA Bike Groupings'!$B$3),'CBSA Bike Groupings'!$A$4,
IF(AND(I1912&lt;='CBSA Bike Groupings'!$B$5,I1912&gt;'CBSA Bike Groupings'!$B$4),'CBSA Bike Groupings'!$A$5,
IF(I1912&gt;'CBSA Bike Groupings'!$B$5,'CBSA Bike Groupings'!$A$6,"")))))</f>
        <v>5</v>
      </c>
      <c r="L1912" s="48">
        <f>IF(J1912&lt;='CBSA Walk Groupings'!$B$2,'CBSA Walk Groupings'!$A$2,
IF(AND(J1912&lt;='CBSA Walk Groupings'!$B$3,J1912&gt;'CBSA Walk Groupings'!$B$2),'CBSA Walk Groupings'!$A$3,
IF(AND(J1912&lt;='CBSA Walk Groupings'!$B$4,J1912&gt;'CBSA Walk Groupings'!$B$3),'CBSA Walk Groupings'!$A$4,
IF(AND(J1912&lt;='CBSA Walk Groupings'!$B$5,J1912&gt;'CBSA Walk Groupings'!$B$4),'CBSA Walk Groupings'!$A$5,
IF(J1912&gt;'CBSA Walk Groupings'!$B$5,'CBSA Walk Groupings'!$A$6,"")))))</f>
        <v>5</v>
      </c>
      <c r="M1912" s="72">
        <v>0</v>
      </c>
      <c r="N1912" s="72">
        <v>2</v>
      </c>
    </row>
    <row r="1913" spans="1:14" x14ac:dyDescent="0.25">
      <c r="A1913" t="str">
        <f t="shared" si="29"/>
        <v>Walla Walla Valley MPO_2014</v>
      </c>
      <c r="B1913" t="s">
        <v>526</v>
      </c>
      <c r="C1913" s="49" t="s">
        <v>347</v>
      </c>
      <c r="D1913">
        <v>2014</v>
      </c>
      <c r="E1913" s="45">
        <v>41968.647177102219</v>
      </c>
      <c r="F1913" s="50">
        <v>17691.55531228461</v>
      </c>
      <c r="G1913" s="46">
        <v>500.70840331081541</v>
      </c>
      <c r="H1913" s="46">
        <v>1698.8091665439649</v>
      </c>
      <c r="I1913" s="47">
        <v>2.8302113323136435</v>
      </c>
      <c r="J1913" s="47">
        <v>9.6023732032443228</v>
      </c>
      <c r="K1913" s="48">
        <f>IF(I1913&lt;='CBSA Bike Groupings'!$B$2,'CBSA Bike Groupings'!$A$2,
IF(AND(I1913&lt;='CBSA Bike Groupings'!$B$3,I1913&gt;'CBSA Bike Groupings'!$B$2),'CBSA Bike Groupings'!$A$3,
IF(AND(I1913&lt;='CBSA Bike Groupings'!$B$4,I1913&gt;'CBSA Bike Groupings'!$B$3),'CBSA Bike Groupings'!$A$4,
IF(AND(I1913&lt;='CBSA Bike Groupings'!$B$5,I1913&gt;'CBSA Bike Groupings'!$B$4),'CBSA Bike Groupings'!$A$5,
IF(I1913&gt;'CBSA Bike Groupings'!$B$5,'CBSA Bike Groupings'!$A$6,"")))))</f>
        <v>5</v>
      </c>
      <c r="L1913" s="48">
        <f>IF(J1913&lt;='CBSA Walk Groupings'!$B$2,'CBSA Walk Groupings'!$A$2,
IF(AND(J1913&lt;='CBSA Walk Groupings'!$B$3,J1913&gt;'CBSA Walk Groupings'!$B$2),'CBSA Walk Groupings'!$A$3,
IF(AND(J1913&lt;='CBSA Walk Groupings'!$B$4,J1913&gt;'CBSA Walk Groupings'!$B$3),'CBSA Walk Groupings'!$A$4,
IF(AND(J1913&lt;='CBSA Walk Groupings'!$B$5,J1913&gt;'CBSA Walk Groupings'!$B$4),'CBSA Walk Groupings'!$A$5,
IF(J1913&gt;'CBSA Walk Groupings'!$B$5,'CBSA Walk Groupings'!$A$6,"")))))</f>
        <v>5</v>
      </c>
      <c r="M1913" s="72">
        <v>0</v>
      </c>
      <c r="N1913" s="72">
        <v>1</v>
      </c>
    </row>
    <row r="1914" spans="1:14" x14ac:dyDescent="0.25">
      <c r="A1914" t="str">
        <f t="shared" si="29"/>
        <v>Walla Walla Valley MPO_2015</v>
      </c>
      <c r="B1914" t="s">
        <v>526</v>
      </c>
      <c r="C1914" s="49" t="s">
        <v>347</v>
      </c>
      <c r="D1914">
        <v>2015</v>
      </c>
      <c r="E1914" s="45">
        <v>42042.106576579215</v>
      </c>
      <c r="F1914" s="50">
        <v>17881.743948680443</v>
      </c>
      <c r="G1914" s="46">
        <v>427.08929087410888</v>
      </c>
      <c r="H1914" s="46">
        <v>1943.9170503761102</v>
      </c>
      <c r="I1914" s="47">
        <v>2.3884096098223422</v>
      </c>
      <c r="J1914" s="47">
        <v>10.870958984509778</v>
      </c>
      <c r="K1914" s="48">
        <f>IF(I1914&lt;='CBSA Bike Groupings'!$B$2,'CBSA Bike Groupings'!$A$2,
IF(AND(I1914&lt;='CBSA Bike Groupings'!$B$3,I1914&gt;'CBSA Bike Groupings'!$B$2),'CBSA Bike Groupings'!$A$3,
IF(AND(I1914&lt;='CBSA Bike Groupings'!$B$4,I1914&gt;'CBSA Bike Groupings'!$B$3),'CBSA Bike Groupings'!$A$4,
IF(AND(I1914&lt;='CBSA Bike Groupings'!$B$5,I1914&gt;'CBSA Bike Groupings'!$B$4),'CBSA Bike Groupings'!$A$5,
IF(I1914&gt;'CBSA Bike Groupings'!$B$5,'CBSA Bike Groupings'!$A$6,"")))))</f>
        <v>5</v>
      </c>
      <c r="L1914" s="48">
        <f>IF(J1914&lt;='CBSA Walk Groupings'!$B$2,'CBSA Walk Groupings'!$A$2,
IF(AND(J1914&lt;='CBSA Walk Groupings'!$B$3,J1914&gt;'CBSA Walk Groupings'!$B$2),'CBSA Walk Groupings'!$A$3,
IF(AND(J1914&lt;='CBSA Walk Groupings'!$B$4,J1914&gt;'CBSA Walk Groupings'!$B$3),'CBSA Walk Groupings'!$A$4,
IF(AND(J1914&lt;='CBSA Walk Groupings'!$B$5,J1914&gt;'CBSA Walk Groupings'!$B$4),'CBSA Walk Groupings'!$A$5,
IF(J1914&gt;'CBSA Walk Groupings'!$B$5,'CBSA Walk Groupings'!$A$6,"")))))</f>
        <v>5</v>
      </c>
      <c r="M1914" s="72">
        <v>1</v>
      </c>
      <c r="N1914" s="72">
        <v>2</v>
      </c>
    </row>
    <row r="1915" spans="1:14" x14ac:dyDescent="0.25">
      <c r="A1915" t="str">
        <f t="shared" si="29"/>
        <v>Walla Walla Valley MPO_2016</v>
      </c>
      <c r="B1915" t="s">
        <v>526</v>
      </c>
      <c r="C1915" s="49" t="s">
        <v>347</v>
      </c>
      <c r="D1915">
        <v>2016</v>
      </c>
      <c r="E1915" s="45">
        <v>41517.051156131827</v>
      </c>
      <c r="F1915" s="50">
        <v>17825.512271438969</v>
      </c>
      <c r="G1915" s="46">
        <v>438.51990426464062</v>
      </c>
      <c r="H1915" s="46">
        <v>2066.0069983002991</v>
      </c>
      <c r="I1915" s="47">
        <v>2.4600690156168001</v>
      </c>
      <c r="J1915" s="47">
        <v>11.590169005187979</v>
      </c>
      <c r="K1915" s="48">
        <f>IF(I1915&lt;='CBSA Bike Groupings'!$B$2,'CBSA Bike Groupings'!$A$2,
IF(AND(I1915&lt;='CBSA Bike Groupings'!$B$3,I1915&gt;'CBSA Bike Groupings'!$B$2),'CBSA Bike Groupings'!$A$3,
IF(AND(I1915&lt;='CBSA Bike Groupings'!$B$4,I1915&gt;'CBSA Bike Groupings'!$B$3),'CBSA Bike Groupings'!$A$4,
IF(AND(I1915&lt;='CBSA Bike Groupings'!$B$5,I1915&gt;'CBSA Bike Groupings'!$B$4),'CBSA Bike Groupings'!$A$5,
IF(I1915&gt;'CBSA Bike Groupings'!$B$5,'CBSA Bike Groupings'!$A$6,"")))))</f>
        <v>5</v>
      </c>
      <c r="L1915" s="48">
        <f>IF(J1915&lt;='CBSA Walk Groupings'!$B$2,'CBSA Walk Groupings'!$A$2,
IF(AND(J1915&lt;='CBSA Walk Groupings'!$B$3,J1915&gt;'CBSA Walk Groupings'!$B$2),'CBSA Walk Groupings'!$A$3,
IF(AND(J1915&lt;='CBSA Walk Groupings'!$B$4,J1915&gt;'CBSA Walk Groupings'!$B$3),'CBSA Walk Groupings'!$A$4,
IF(AND(J1915&lt;='CBSA Walk Groupings'!$B$5,J1915&gt;'CBSA Walk Groupings'!$B$4),'CBSA Walk Groupings'!$A$5,
IF(J1915&gt;'CBSA Walk Groupings'!$B$5,'CBSA Walk Groupings'!$A$6,"")))))</f>
        <v>5</v>
      </c>
      <c r="M1915" s="72">
        <v>0</v>
      </c>
      <c r="N1915" s="72">
        <v>2</v>
      </c>
    </row>
    <row r="1916" spans="1:14" x14ac:dyDescent="0.25">
      <c r="A1916" t="str">
        <f t="shared" si="29"/>
        <v>Walla Walla Valley MPO_2017</v>
      </c>
      <c r="B1916" t="s">
        <v>526</v>
      </c>
      <c r="C1916" s="49" t="s">
        <v>347</v>
      </c>
      <c r="D1916">
        <v>2017</v>
      </c>
      <c r="E1916" s="45">
        <v>40945</v>
      </c>
      <c r="F1916" s="50">
        <v>17470</v>
      </c>
      <c r="G1916" s="46">
        <v>261</v>
      </c>
      <c r="H1916" s="46">
        <v>1884</v>
      </c>
      <c r="I1916" s="47">
        <f>(G1916/$F1916)*100</f>
        <v>1.4939896966227819</v>
      </c>
      <c r="J1916" s="47">
        <f>(H1916/$F1916)*100</f>
        <v>10.784201488265598</v>
      </c>
      <c r="K1916" s="48">
        <f>IF(I1916&lt;='CBSA Bike Groupings'!$B$2,'CBSA Bike Groupings'!$A$2,
IF(AND(I1916&lt;='CBSA Bike Groupings'!$B$3,I1916&gt;'CBSA Bike Groupings'!$B$2),'CBSA Bike Groupings'!$A$3,
IF(AND(I1916&lt;='CBSA Bike Groupings'!$B$4,I1916&gt;'CBSA Bike Groupings'!$B$3),'CBSA Bike Groupings'!$A$4,
IF(AND(I1916&lt;='CBSA Bike Groupings'!$B$5,I1916&gt;'CBSA Bike Groupings'!$B$4),'CBSA Bike Groupings'!$A$5,
IF(I1916&gt;'CBSA Bike Groupings'!$B$5,'CBSA Bike Groupings'!$A$6,"")))))</f>
        <v>5</v>
      </c>
      <c r="L1916" s="48">
        <f>IF(J1916&lt;='CBSA Walk Groupings'!$B$2,'CBSA Walk Groupings'!$A$2,
IF(AND(J1916&lt;='CBSA Walk Groupings'!$B$3,J1916&gt;'CBSA Walk Groupings'!$B$2),'CBSA Walk Groupings'!$A$3,
IF(AND(J1916&lt;='CBSA Walk Groupings'!$B$4,J1916&gt;'CBSA Walk Groupings'!$B$3),'CBSA Walk Groupings'!$A$4,
IF(AND(J1916&lt;='CBSA Walk Groupings'!$B$5,J1916&gt;'CBSA Walk Groupings'!$B$4),'CBSA Walk Groupings'!$A$5,
IF(J1916&gt;'CBSA Walk Groupings'!$B$5,'CBSA Walk Groupings'!$A$6,"")))))</f>
        <v>5</v>
      </c>
      <c r="M1916" s="72">
        <v>0</v>
      </c>
      <c r="N1916" s="72">
        <v>0</v>
      </c>
    </row>
    <row r="1917" spans="1:14" x14ac:dyDescent="0.25">
      <c r="A1917" t="str">
        <f t="shared" si="29"/>
        <v>Warner Robins Area Transportation Study_2013</v>
      </c>
      <c r="B1917" t="s">
        <v>527</v>
      </c>
      <c r="C1917" s="49" t="s">
        <v>123</v>
      </c>
      <c r="D1917">
        <v>2013</v>
      </c>
      <c r="E1917" s="45">
        <v>149841.85335864639</v>
      </c>
      <c r="F1917" s="50">
        <v>66900.719522826621</v>
      </c>
      <c r="G1917" s="46">
        <v>102.979647538039</v>
      </c>
      <c r="H1917" s="46">
        <v>482.92828943457454</v>
      </c>
      <c r="I1917" s="47">
        <v>0.15392905827104328</v>
      </c>
      <c r="J1917" s="47">
        <v>0.72185813976155921</v>
      </c>
      <c r="K1917" s="48">
        <f>IF(I1917&lt;='CBSA Bike Groupings'!$B$2,'CBSA Bike Groupings'!$A$2,
IF(AND(I1917&lt;='CBSA Bike Groupings'!$B$3,I1917&gt;'CBSA Bike Groupings'!$B$2),'CBSA Bike Groupings'!$A$3,
IF(AND(I1917&lt;='CBSA Bike Groupings'!$B$4,I1917&gt;'CBSA Bike Groupings'!$B$3),'CBSA Bike Groupings'!$A$4,
IF(AND(I1917&lt;='CBSA Bike Groupings'!$B$5,I1917&gt;'CBSA Bike Groupings'!$B$4),'CBSA Bike Groupings'!$A$5,
IF(I1917&gt;'CBSA Bike Groupings'!$B$5,'CBSA Bike Groupings'!$A$6,"")))))</f>
        <v>1</v>
      </c>
      <c r="L1917" s="48">
        <f>IF(J1917&lt;='CBSA Walk Groupings'!$B$2,'CBSA Walk Groupings'!$A$2,
IF(AND(J1917&lt;='CBSA Walk Groupings'!$B$3,J1917&gt;'CBSA Walk Groupings'!$B$2),'CBSA Walk Groupings'!$A$3,
IF(AND(J1917&lt;='CBSA Walk Groupings'!$B$4,J1917&gt;'CBSA Walk Groupings'!$B$3),'CBSA Walk Groupings'!$A$4,
IF(AND(J1917&lt;='CBSA Walk Groupings'!$B$5,J1917&gt;'CBSA Walk Groupings'!$B$4),'CBSA Walk Groupings'!$A$5,
IF(J1917&gt;'CBSA Walk Groupings'!$B$5,'CBSA Walk Groupings'!$A$6,"")))))</f>
        <v>1</v>
      </c>
      <c r="M1917" s="72">
        <v>0</v>
      </c>
      <c r="N1917" s="72">
        <v>1</v>
      </c>
    </row>
    <row r="1918" spans="1:14" x14ac:dyDescent="0.25">
      <c r="A1918" t="str">
        <f t="shared" si="29"/>
        <v>Warner Robins Area Transportation Study_2014</v>
      </c>
      <c r="B1918" t="s">
        <v>527</v>
      </c>
      <c r="C1918" s="49" t="s">
        <v>123</v>
      </c>
      <c r="D1918">
        <v>2014</v>
      </c>
      <c r="E1918" s="45">
        <v>152469.51639967237</v>
      </c>
      <c r="F1918" s="50">
        <v>66720.561318550797</v>
      </c>
      <c r="G1918" s="46">
        <v>74.966079230065006</v>
      </c>
      <c r="H1918" s="46">
        <v>471.06983491915196</v>
      </c>
      <c r="I1918" s="47">
        <v>0.1123582861842945</v>
      </c>
      <c r="J1918" s="47">
        <v>0.70603398054473054</v>
      </c>
      <c r="K1918" s="48">
        <f>IF(I1918&lt;='CBSA Bike Groupings'!$B$2,'CBSA Bike Groupings'!$A$2,
IF(AND(I1918&lt;='CBSA Bike Groupings'!$B$3,I1918&gt;'CBSA Bike Groupings'!$B$2),'CBSA Bike Groupings'!$A$3,
IF(AND(I1918&lt;='CBSA Bike Groupings'!$B$4,I1918&gt;'CBSA Bike Groupings'!$B$3),'CBSA Bike Groupings'!$A$4,
IF(AND(I1918&lt;='CBSA Bike Groupings'!$B$5,I1918&gt;'CBSA Bike Groupings'!$B$4),'CBSA Bike Groupings'!$A$5,
IF(I1918&gt;'CBSA Bike Groupings'!$B$5,'CBSA Bike Groupings'!$A$6,"")))))</f>
        <v>1</v>
      </c>
      <c r="L1918" s="48">
        <f>IF(J1918&lt;='CBSA Walk Groupings'!$B$2,'CBSA Walk Groupings'!$A$2,
IF(AND(J1918&lt;='CBSA Walk Groupings'!$B$3,J1918&gt;'CBSA Walk Groupings'!$B$2),'CBSA Walk Groupings'!$A$3,
IF(AND(J1918&lt;='CBSA Walk Groupings'!$B$4,J1918&gt;'CBSA Walk Groupings'!$B$3),'CBSA Walk Groupings'!$A$4,
IF(AND(J1918&lt;='CBSA Walk Groupings'!$B$5,J1918&gt;'CBSA Walk Groupings'!$B$4),'CBSA Walk Groupings'!$A$5,
IF(J1918&gt;'CBSA Walk Groupings'!$B$5,'CBSA Walk Groupings'!$A$6,"")))))</f>
        <v>1</v>
      </c>
      <c r="M1918" s="72">
        <v>0</v>
      </c>
      <c r="N1918" s="72">
        <v>1</v>
      </c>
    </row>
    <row r="1919" spans="1:14" x14ac:dyDescent="0.25">
      <c r="A1919" t="str">
        <f t="shared" si="29"/>
        <v>Warner Robins Area Transportation Study_2015</v>
      </c>
      <c r="B1919" t="s">
        <v>527</v>
      </c>
      <c r="C1919" s="49" t="s">
        <v>123</v>
      </c>
      <c r="D1919">
        <v>2015</v>
      </c>
      <c r="E1919" s="45">
        <v>154595.19292012491</v>
      </c>
      <c r="F1919" s="50">
        <v>68226.565574526801</v>
      </c>
      <c r="G1919" s="46">
        <v>39.966079477655001</v>
      </c>
      <c r="H1919" s="46">
        <v>319.96145066119038</v>
      </c>
      <c r="I1919" s="47">
        <v>5.8578471803623682E-2</v>
      </c>
      <c r="J1919" s="47">
        <v>0.46896901224154802</v>
      </c>
      <c r="K1919" s="48">
        <f>IF(I1919&lt;='CBSA Bike Groupings'!$B$2,'CBSA Bike Groupings'!$A$2,
IF(AND(I1919&lt;='CBSA Bike Groupings'!$B$3,I1919&gt;'CBSA Bike Groupings'!$B$2),'CBSA Bike Groupings'!$A$3,
IF(AND(I1919&lt;='CBSA Bike Groupings'!$B$4,I1919&gt;'CBSA Bike Groupings'!$B$3),'CBSA Bike Groupings'!$A$4,
IF(AND(I1919&lt;='CBSA Bike Groupings'!$B$5,I1919&gt;'CBSA Bike Groupings'!$B$4),'CBSA Bike Groupings'!$A$5,
IF(I1919&gt;'CBSA Bike Groupings'!$B$5,'CBSA Bike Groupings'!$A$6,"")))))</f>
        <v>1</v>
      </c>
      <c r="L1919" s="48">
        <f>IF(J1919&lt;='CBSA Walk Groupings'!$B$2,'CBSA Walk Groupings'!$A$2,
IF(AND(J1919&lt;='CBSA Walk Groupings'!$B$3,J1919&gt;'CBSA Walk Groupings'!$B$2),'CBSA Walk Groupings'!$A$3,
IF(AND(J1919&lt;='CBSA Walk Groupings'!$B$4,J1919&gt;'CBSA Walk Groupings'!$B$3),'CBSA Walk Groupings'!$A$4,
IF(AND(J1919&lt;='CBSA Walk Groupings'!$B$5,J1919&gt;'CBSA Walk Groupings'!$B$4),'CBSA Walk Groupings'!$A$5,
IF(J1919&gt;'CBSA Walk Groupings'!$B$5,'CBSA Walk Groupings'!$A$6,"")))))</f>
        <v>1</v>
      </c>
      <c r="M1919" s="72">
        <v>0</v>
      </c>
      <c r="N1919" s="72">
        <v>3</v>
      </c>
    </row>
    <row r="1920" spans="1:14" x14ac:dyDescent="0.25">
      <c r="A1920" t="str">
        <f t="shared" si="29"/>
        <v>Warner Robins Area Transportation Study_2016</v>
      </c>
      <c r="B1920" t="s">
        <v>527</v>
      </c>
      <c r="C1920" s="49" t="s">
        <v>123</v>
      </c>
      <c r="D1920">
        <v>2016</v>
      </c>
      <c r="E1920" s="45">
        <v>156348.51748773639</v>
      </c>
      <c r="F1920" s="50">
        <v>68632.898061256288</v>
      </c>
      <c r="G1920" s="46">
        <v>63.952604853528058</v>
      </c>
      <c r="H1920" s="46">
        <v>239.89454598285224</v>
      </c>
      <c r="I1920" s="47">
        <v>9.3180685443952888E-2</v>
      </c>
      <c r="J1920" s="47">
        <v>0.34953288111007841</v>
      </c>
      <c r="K1920" s="48">
        <f>IF(I1920&lt;='CBSA Bike Groupings'!$B$2,'CBSA Bike Groupings'!$A$2,
IF(AND(I1920&lt;='CBSA Bike Groupings'!$B$3,I1920&gt;'CBSA Bike Groupings'!$B$2),'CBSA Bike Groupings'!$A$3,
IF(AND(I1920&lt;='CBSA Bike Groupings'!$B$4,I1920&gt;'CBSA Bike Groupings'!$B$3),'CBSA Bike Groupings'!$A$4,
IF(AND(I1920&lt;='CBSA Bike Groupings'!$B$5,I1920&gt;'CBSA Bike Groupings'!$B$4),'CBSA Bike Groupings'!$A$5,
IF(I1920&gt;'CBSA Bike Groupings'!$B$5,'CBSA Bike Groupings'!$A$6,"")))))</f>
        <v>1</v>
      </c>
      <c r="L1920" s="48">
        <f>IF(J1920&lt;='CBSA Walk Groupings'!$B$2,'CBSA Walk Groupings'!$A$2,
IF(AND(J1920&lt;='CBSA Walk Groupings'!$B$3,J1920&gt;'CBSA Walk Groupings'!$B$2),'CBSA Walk Groupings'!$A$3,
IF(AND(J1920&lt;='CBSA Walk Groupings'!$B$4,J1920&gt;'CBSA Walk Groupings'!$B$3),'CBSA Walk Groupings'!$A$4,
IF(AND(J1920&lt;='CBSA Walk Groupings'!$B$5,J1920&gt;'CBSA Walk Groupings'!$B$4),'CBSA Walk Groupings'!$A$5,
IF(J1920&gt;'CBSA Walk Groupings'!$B$5,'CBSA Walk Groupings'!$A$6,"")))))</f>
        <v>1</v>
      </c>
      <c r="M1920" s="72">
        <v>0</v>
      </c>
      <c r="N1920" s="72">
        <v>3</v>
      </c>
    </row>
    <row r="1921" spans="1:14" x14ac:dyDescent="0.25">
      <c r="A1921" t="str">
        <f t="shared" si="29"/>
        <v>Warner Robins Area Transportation Study_2017</v>
      </c>
      <c r="B1921" t="s">
        <v>527</v>
      </c>
      <c r="C1921" s="49" t="s">
        <v>123</v>
      </c>
      <c r="D1921">
        <v>2017</v>
      </c>
      <c r="E1921" s="45">
        <v>157702</v>
      </c>
      <c r="F1921" s="50">
        <v>70229</v>
      </c>
      <c r="G1921" s="46">
        <v>205</v>
      </c>
      <c r="H1921" s="46">
        <v>398</v>
      </c>
      <c r="I1921" s="47">
        <f>(G1921/$F1921)*100</f>
        <v>0.29190220564154407</v>
      </c>
      <c r="J1921" s="47">
        <f>(H1921/$F1921)*100</f>
        <v>0.56671745290407094</v>
      </c>
      <c r="K1921" s="48">
        <f>IF(I1921&lt;='CBSA Bike Groupings'!$B$2,'CBSA Bike Groupings'!$A$2,
IF(AND(I1921&lt;='CBSA Bike Groupings'!$B$3,I1921&gt;'CBSA Bike Groupings'!$B$2),'CBSA Bike Groupings'!$A$3,
IF(AND(I1921&lt;='CBSA Bike Groupings'!$B$4,I1921&gt;'CBSA Bike Groupings'!$B$3),'CBSA Bike Groupings'!$A$4,
IF(AND(I1921&lt;='CBSA Bike Groupings'!$B$5,I1921&gt;'CBSA Bike Groupings'!$B$4),'CBSA Bike Groupings'!$A$5,
IF(I1921&gt;'CBSA Bike Groupings'!$B$5,'CBSA Bike Groupings'!$A$6,"")))))</f>
        <v>2</v>
      </c>
      <c r="L1921" s="48">
        <f>IF(J1921&lt;='CBSA Walk Groupings'!$B$2,'CBSA Walk Groupings'!$A$2,
IF(AND(J1921&lt;='CBSA Walk Groupings'!$B$3,J1921&gt;'CBSA Walk Groupings'!$B$2),'CBSA Walk Groupings'!$A$3,
IF(AND(J1921&lt;='CBSA Walk Groupings'!$B$4,J1921&gt;'CBSA Walk Groupings'!$B$3),'CBSA Walk Groupings'!$A$4,
IF(AND(J1921&lt;='CBSA Walk Groupings'!$B$5,J1921&gt;'CBSA Walk Groupings'!$B$4),'CBSA Walk Groupings'!$A$5,
IF(J1921&gt;'CBSA Walk Groupings'!$B$5,'CBSA Walk Groupings'!$A$6,"")))))</f>
        <v>1</v>
      </c>
      <c r="M1921" s="72">
        <v>1</v>
      </c>
      <c r="N1921" s="72">
        <v>1</v>
      </c>
    </row>
    <row r="1922" spans="1:14" x14ac:dyDescent="0.25">
      <c r="A1922" t="str">
        <f t="shared" si="29"/>
        <v>Wasatch Front Regional Council_2013</v>
      </c>
      <c r="B1922" t="s">
        <v>528</v>
      </c>
      <c r="C1922" s="49" t="s">
        <v>168</v>
      </c>
      <c r="D1922">
        <v>2013</v>
      </c>
      <c r="E1922" s="45">
        <v>1587377.7452195848</v>
      </c>
      <c r="F1922" s="50">
        <v>746842.30434036965</v>
      </c>
      <c r="G1922" s="46">
        <v>4957.0905500407971</v>
      </c>
      <c r="H1922" s="46">
        <v>14174.201410829253</v>
      </c>
      <c r="I1922" s="47">
        <v>0.66373992491213085</v>
      </c>
      <c r="J1922" s="47">
        <v>1.8978841086604317</v>
      </c>
      <c r="K1922" s="48">
        <f>IF(I1922&lt;='CBSA Bike Groupings'!$B$2,'CBSA Bike Groupings'!$A$2,
IF(AND(I1922&lt;='CBSA Bike Groupings'!$B$3,I1922&gt;'CBSA Bike Groupings'!$B$2),'CBSA Bike Groupings'!$A$3,
IF(AND(I1922&lt;='CBSA Bike Groupings'!$B$4,I1922&gt;'CBSA Bike Groupings'!$B$3),'CBSA Bike Groupings'!$A$4,
IF(AND(I1922&lt;='CBSA Bike Groupings'!$B$5,I1922&gt;'CBSA Bike Groupings'!$B$4),'CBSA Bike Groupings'!$A$5,
IF(I1922&gt;'CBSA Bike Groupings'!$B$5,'CBSA Bike Groupings'!$A$6,"")))))</f>
        <v>4</v>
      </c>
      <c r="L1922" s="48">
        <f>IF(J1922&lt;='CBSA Walk Groupings'!$B$2,'CBSA Walk Groupings'!$A$2,
IF(AND(J1922&lt;='CBSA Walk Groupings'!$B$3,J1922&gt;'CBSA Walk Groupings'!$B$2),'CBSA Walk Groupings'!$A$3,
IF(AND(J1922&lt;='CBSA Walk Groupings'!$B$4,J1922&gt;'CBSA Walk Groupings'!$B$3),'CBSA Walk Groupings'!$A$4,
IF(AND(J1922&lt;='CBSA Walk Groupings'!$B$5,J1922&gt;'CBSA Walk Groupings'!$B$4),'CBSA Walk Groupings'!$A$5,
IF(J1922&gt;'CBSA Walk Groupings'!$B$5,'CBSA Walk Groupings'!$A$6,"")))))</f>
        <v>3</v>
      </c>
      <c r="M1922" s="72">
        <v>3</v>
      </c>
      <c r="N1922" s="72">
        <v>18</v>
      </c>
    </row>
    <row r="1923" spans="1:14" x14ac:dyDescent="0.25">
      <c r="A1923" t="str">
        <f t="shared" ref="A1923:A1986" si="30">B1923&amp;"_"&amp;D1923</f>
        <v>Wasatch Front Regional Council_2014</v>
      </c>
      <c r="B1923" t="s">
        <v>528</v>
      </c>
      <c r="C1923" s="49" t="s">
        <v>168</v>
      </c>
      <c r="D1923">
        <v>2014</v>
      </c>
      <c r="E1923" s="45">
        <v>1610763.4944006593</v>
      </c>
      <c r="F1923" s="50">
        <v>761392.61104329338</v>
      </c>
      <c r="G1923" s="46">
        <v>5136.83287928754</v>
      </c>
      <c r="H1923" s="46">
        <v>14165.198090072296</v>
      </c>
      <c r="I1923" s="47">
        <v>0.67466282241021847</v>
      </c>
      <c r="J1923" s="47">
        <v>1.860432828559043</v>
      </c>
      <c r="K1923" s="48">
        <f>IF(I1923&lt;='CBSA Bike Groupings'!$B$2,'CBSA Bike Groupings'!$A$2,
IF(AND(I1923&lt;='CBSA Bike Groupings'!$B$3,I1923&gt;'CBSA Bike Groupings'!$B$2),'CBSA Bike Groupings'!$A$3,
IF(AND(I1923&lt;='CBSA Bike Groupings'!$B$4,I1923&gt;'CBSA Bike Groupings'!$B$3),'CBSA Bike Groupings'!$A$4,
IF(AND(I1923&lt;='CBSA Bike Groupings'!$B$5,I1923&gt;'CBSA Bike Groupings'!$B$4),'CBSA Bike Groupings'!$A$5,
IF(I1923&gt;'CBSA Bike Groupings'!$B$5,'CBSA Bike Groupings'!$A$6,"")))))</f>
        <v>4</v>
      </c>
      <c r="L1923" s="48">
        <f>IF(J1923&lt;='CBSA Walk Groupings'!$B$2,'CBSA Walk Groupings'!$A$2,
IF(AND(J1923&lt;='CBSA Walk Groupings'!$B$3,J1923&gt;'CBSA Walk Groupings'!$B$2),'CBSA Walk Groupings'!$A$3,
IF(AND(J1923&lt;='CBSA Walk Groupings'!$B$4,J1923&gt;'CBSA Walk Groupings'!$B$3),'CBSA Walk Groupings'!$A$4,
IF(AND(J1923&lt;='CBSA Walk Groupings'!$B$5,J1923&gt;'CBSA Walk Groupings'!$B$4),'CBSA Walk Groupings'!$A$5,
IF(J1923&gt;'CBSA Walk Groupings'!$B$5,'CBSA Walk Groupings'!$A$6,"")))))</f>
        <v>3</v>
      </c>
      <c r="M1923" s="72">
        <v>1</v>
      </c>
      <c r="N1923" s="72">
        <v>19</v>
      </c>
    </row>
    <row r="1924" spans="1:14" x14ac:dyDescent="0.25">
      <c r="A1924" t="str">
        <f t="shared" si="30"/>
        <v>Wasatch Front Regional Council_2015</v>
      </c>
      <c r="B1924" t="s">
        <v>528</v>
      </c>
      <c r="C1924" s="49" t="s">
        <v>168</v>
      </c>
      <c r="D1924">
        <v>2015</v>
      </c>
      <c r="E1924" s="45">
        <v>1634352.9786237718</v>
      </c>
      <c r="F1924" s="50">
        <v>782748.56241461262</v>
      </c>
      <c r="G1924" s="46">
        <v>5811.1533780177751</v>
      </c>
      <c r="H1924" s="46">
        <v>15096.995076128514</v>
      </c>
      <c r="I1924" s="47">
        <v>0.74240358360948056</v>
      </c>
      <c r="J1924" s="47">
        <v>1.9287157844860805</v>
      </c>
      <c r="K1924" s="48">
        <f>IF(I1924&lt;='CBSA Bike Groupings'!$B$2,'CBSA Bike Groupings'!$A$2,
IF(AND(I1924&lt;='CBSA Bike Groupings'!$B$3,I1924&gt;'CBSA Bike Groupings'!$B$2),'CBSA Bike Groupings'!$A$3,
IF(AND(I1924&lt;='CBSA Bike Groupings'!$B$4,I1924&gt;'CBSA Bike Groupings'!$B$3),'CBSA Bike Groupings'!$A$4,
IF(AND(I1924&lt;='CBSA Bike Groupings'!$B$5,I1924&gt;'CBSA Bike Groupings'!$B$4),'CBSA Bike Groupings'!$A$5,
IF(I1924&gt;'CBSA Bike Groupings'!$B$5,'CBSA Bike Groupings'!$A$6,"")))))</f>
        <v>4</v>
      </c>
      <c r="L1924" s="48">
        <f>IF(J1924&lt;='CBSA Walk Groupings'!$B$2,'CBSA Walk Groupings'!$A$2,
IF(AND(J1924&lt;='CBSA Walk Groupings'!$B$3,J1924&gt;'CBSA Walk Groupings'!$B$2),'CBSA Walk Groupings'!$A$3,
IF(AND(J1924&lt;='CBSA Walk Groupings'!$B$4,J1924&gt;'CBSA Walk Groupings'!$B$3),'CBSA Walk Groupings'!$A$4,
IF(AND(J1924&lt;='CBSA Walk Groupings'!$B$5,J1924&gt;'CBSA Walk Groupings'!$B$4),'CBSA Walk Groupings'!$A$5,
IF(J1924&gt;'CBSA Walk Groupings'!$B$5,'CBSA Walk Groupings'!$A$6,"")))))</f>
        <v>3</v>
      </c>
      <c r="M1924" s="72">
        <v>3</v>
      </c>
      <c r="N1924" s="72">
        <v>31</v>
      </c>
    </row>
    <row r="1925" spans="1:14" x14ac:dyDescent="0.25">
      <c r="A1925" t="str">
        <f t="shared" si="30"/>
        <v>Wasatch Front Regional Council_2016</v>
      </c>
      <c r="B1925" t="s">
        <v>528</v>
      </c>
      <c r="C1925" s="49" t="s">
        <v>168</v>
      </c>
      <c r="D1925">
        <v>2016</v>
      </c>
      <c r="E1925" s="45">
        <v>1656490.7818089689</v>
      </c>
      <c r="F1925" s="50">
        <v>802337.09535398416</v>
      </c>
      <c r="G1925" s="46">
        <v>6054.5298008294876</v>
      </c>
      <c r="H1925" s="46">
        <v>15871.129537119363</v>
      </c>
      <c r="I1925" s="47">
        <v>0.75461172565606993</v>
      </c>
      <c r="J1925" s="47">
        <v>1.9781123955283606</v>
      </c>
      <c r="K1925" s="48">
        <f>IF(I1925&lt;='CBSA Bike Groupings'!$B$2,'CBSA Bike Groupings'!$A$2,
IF(AND(I1925&lt;='CBSA Bike Groupings'!$B$3,I1925&gt;'CBSA Bike Groupings'!$B$2),'CBSA Bike Groupings'!$A$3,
IF(AND(I1925&lt;='CBSA Bike Groupings'!$B$4,I1925&gt;'CBSA Bike Groupings'!$B$3),'CBSA Bike Groupings'!$A$4,
IF(AND(I1925&lt;='CBSA Bike Groupings'!$B$5,I1925&gt;'CBSA Bike Groupings'!$B$4),'CBSA Bike Groupings'!$A$5,
IF(I1925&gt;'CBSA Bike Groupings'!$B$5,'CBSA Bike Groupings'!$A$6,"")))))</f>
        <v>4</v>
      </c>
      <c r="L1925" s="48">
        <f>IF(J1925&lt;='CBSA Walk Groupings'!$B$2,'CBSA Walk Groupings'!$A$2,
IF(AND(J1925&lt;='CBSA Walk Groupings'!$B$3,J1925&gt;'CBSA Walk Groupings'!$B$2),'CBSA Walk Groupings'!$A$3,
IF(AND(J1925&lt;='CBSA Walk Groupings'!$B$4,J1925&gt;'CBSA Walk Groupings'!$B$3),'CBSA Walk Groupings'!$A$4,
IF(AND(J1925&lt;='CBSA Walk Groupings'!$B$5,J1925&gt;'CBSA Walk Groupings'!$B$4),'CBSA Walk Groupings'!$A$5,
IF(J1925&gt;'CBSA Walk Groupings'!$B$5,'CBSA Walk Groupings'!$A$6,"")))))</f>
        <v>3</v>
      </c>
      <c r="M1925" s="72">
        <v>2</v>
      </c>
      <c r="N1925" s="72">
        <v>26</v>
      </c>
    </row>
    <row r="1926" spans="1:14" x14ac:dyDescent="0.25">
      <c r="A1926" t="str">
        <f t="shared" si="30"/>
        <v>Wasatch Front Regional Council_2017</v>
      </c>
      <c r="B1926" t="s">
        <v>528</v>
      </c>
      <c r="C1926" s="49" t="s">
        <v>168</v>
      </c>
      <c r="D1926">
        <v>2017</v>
      </c>
      <c r="E1926" s="45">
        <v>1679409</v>
      </c>
      <c r="F1926" s="50">
        <v>824208</v>
      </c>
      <c r="G1926" s="46">
        <v>5902</v>
      </c>
      <c r="H1926" s="46">
        <v>16079</v>
      </c>
      <c r="I1926" s="47">
        <f>(G1926/$F1926)*100</f>
        <v>0.71608137751635503</v>
      </c>
      <c r="J1926" s="47">
        <f>(H1926/$F1926)*100</f>
        <v>1.9508425057752414</v>
      </c>
      <c r="K1926" s="48">
        <f>IF(I1926&lt;='CBSA Bike Groupings'!$B$2,'CBSA Bike Groupings'!$A$2,
IF(AND(I1926&lt;='CBSA Bike Groupings'!$B$3,I1926&gt;'CBSA Bike Groupings'!$B$2),'CBSA Bike Groupings'!$A$3,
IF(AND(I1926&lt;='CBSA Bike Groupings'!$B$4,I1926&gt;'CBSA Bike Groupings'!$B$3),'CBSA Bike Groupings'!$A$4,
IF(AND(I1926&lt;='CBSA Bike Groupings'!$B$5,I1926&gt;'CBSA Bike Groupings'!$B$4),'CBSA Bike Groupings'!$A$5,
IF(I1926&gt;'CBSA Bike Groupings'!$B$5,'CBSA Bike Groupings'!$A$6,"")))))</f>
        <v>4</v>
      </c>
      <c r="L1926" s="48">
        <f>IF(J1926&lt;='CBSA Walk Groupings'!$B$2,'CBSA Walk Groupings'!$A$2,
IF(AND(J1926&lt;='CBSA Walk Groupings'!$B$3,J1926&gt;'CBSA Walk Groupings'!$B$2),'CBSA Walk Groupings'!$A$3,
IF(AND(J1926&lt;='CBSA Walk Groupings'!$B$4,J1926&gt;'CBSA Walk Groupings'!$B$3),'CBSA Walk Groupings'!$A$4,
IF(AND(J1926&lt;='CBSA Walk Groupings'!$B$5,J1926&gt;'CBSA Walk Groupings'!$B$4),'CBSA Walk Groupings'!$A$5,
IF(J1926&gt;'CBSA Walk Groupings'!$B$5,'CBSA Walk Groupings'!$A$6,"")))))</f>
        <v>3</v>
      </c>
      <c r="M1926" s="72">
        <v>3</v>
      </c>
      <c r="N1926" s="72">
        <v>23</v>
      </c>
    </row>
    <row r="1927" spans="1:14" x14ac:dyDescent="0.25">
      <c r="A1927" t="str">
        <f t="shared" si="30"/>
        <v>Watertown-Jefferson County Transportation Council_2013</v>
      </c>
      <c r="B1927" t="s">
        <v>529</v>
      </c>
      <c r="C1927" s="49" t="s">
        <v>97</v>
      </c>
      <c r="D1927">
        <v>2013</v>
      </c>
      <c r="E1927" s="45">
        <v>51697.340143152673</v>
      </c>
      <c r="F1927" s="50">
        <v>23587.00475164855</v>
      </c>
      <c r="G1927" s="46">
        <v>62.364270791050998</v>
      </c>
      <c r="H1927" s="46">
        <v>2144.8408606368166</v>
      </c>
      <c r="I1927" s="47">
        <v>0.26440097607854263</v>
      </c>
      <c r="J1927" s="47">
        <v>9.0933159306160256</v>
      </c>
      <c r="K1927" s="48">
        <f>IF(I1927&lt;='CBSA Bike Groupings'!$B$2,'CBSA Bike Groupings'!$A$2,
IF(AND(I1927&lt;='CBSA Bike Groupings'!$B$3,I1927&gt;'CBSA Bike Groupings'!$B$2),'CBSA Bike Groupings'!$A$3,
IF(AND(I1927&lt;='CBSA Bike Groupings'!$B$4,I1927&gt;'CBSA Bike Groupings'!$B$3),'CBSA Bike Groupings'!$A$4,
IF(AND(I1927&lt;='CBSA Bike Groupings'!$B$5,I1927&gt;'CBSA Bike Groupings'!$B$4),'CBSA Bike Groupings'!$A$5,
IF(I1927&gt;'CBSA Bike Groupings'!$B$5,'CBSA Bike Groupings'!$A$6,"")))))</f>
        <v>2</v>
      </c>
      <c r="L1927" s="48">
        <f>IF(J1927&lt;='CBSA Walk Groupings'!$B$2,'CBSA Walk Groupings'!$A$2,
IF(AND(J1927&lt;='CBSA Walk Groupings'!$B$3,J1927&gt;'CBSA Walk Groupings'!$B$2),'CBSA Walk Groupings'!$A$3,
IF(AND(J1927&lt;='CBSA Walk Groupings'!$B$4,J1927&gt;'CBSA Walk Groupings'!$B$3),'CBSA Walk Groupings'!$A$4,
IF(AND(J1927&lt;='CBSA Walk Groupings'!$B$5,J1927&gt;'CBSA Walk Groupings'!$B$4),'CBSA Walk Groupings'!$A$5,
IF(J1927&gt;'CBSA Walk Groupings'!$B$5,'CBSA Walk Groupings'!$A$6,"")))))</f>
        <v>5</v>
      </c>
      <c r="M1927" s="72">
        <v>0</v>
      </c>
      <c r="N1927" s="72">
        <v>0</v>
      </c>
    </row>
    <row r="1928" spans="1:14" x14ac:dyDescent="0.25">
      <c r="A1928" t="str">
        <f t="shared" si="30"/>
        <v>Watertown-Jefferson County Transportation Council_2014</v>
      </c>
      <c r="B1928" t="s">
        <v>529</v>
      </c>
      <c r="C1928" s="49" t="s">
        <v>97</v>
      </c>
      <c r="D1928">
        <v>2014</v>
      </c>
      <c r="E1928" s="45">
        <v>52121.203306050258</v>
      </c>
      <c r="F1928" s="50">
        <v>24054.416845418869</v>
      </c>
      <c r="G1928" s="46">
        <v>99.836505610634987</v>
      </c>
      <c r="H1928" s="46">
        <v>2308.7477819116416</v>
      </c>
      <c r="I1928" s="47">
        <v>0.41504438146314371</v>
      </c>
      <c r="J1928" s="47">
        <v>9.5980201754562149</v>
      </c>
      <c r="K1928" s="48">
        <f>IF(I1928&lt;='CBSA Bike Groupings'!$B$2,'CBSA Bike Groupings'!$A$2,
IF(AND(I1928&lt;='CBSA Bike Groupings'!$B$3,I1928&gt;'CBSA Bike Groupings'!$B$2),'CBSA Bike Groupings'!$A$3,
IF(AND(I1928&lt;='CBSA Bike Groupings'!$B$4,I1928&gt;'CBSA Bike Groupings'!$B$3),'CBSA Bike Groupings'!$A$4,
IF(AND(I1928&lt;='CBSA Bike Groupings'!$B$5,I1928&gt;'CBSA Bike Groupings'!$B$4),'CBSA Bike Groupings'!$A$5,
IF(I1928&gt;'CBSA Bike Groupings'!$B$5,'CBSA Bike Groupings'!$A$6,"")))))</f>
        <v>3</v>
      </c>
      <c r="L1928" s="48">
        <f>IF(J1928&lt;='CBSA Walk Groupings'!$B$2,'CBSA Walk Groupings'!$A$2,
IF(AND(J1928&lt;='CBSA Walk Groupings'!$B$3,J1928&gt;'CBSA Walk Groupings'!$B$2),'CBSA Walk Groupings'!$A$3,
IF(AND(J1928&lt;='CBSA Walk Groupings'!$B$4,J1928&gt;'CBSA Walk Groupings'!$B$3),'CBSA Walk Groupings'!$A$4,
IF(AND(J1928&lt;='CBSA Walk Groupings'!$B$5,J1928&gt;'CBSA Walk Groupings'!$B$4),'CBSA Walk Groupings'!$A$5,
IF(J1928&gt;'CBSA Walk Groupings'!$B$5,'CBSA Walk Groupings'!$A$6,"")))))</f>
        <v>5</v>
      </c>
      <c r="M1928" s="72">
        <v>0</v>
      </c>
      <c r="N1928" s="72">
        <v>0</v>
      </c>
    </row>
    <row r="1929" spans="1:14" x14ac:dyDescent="0.25">
      <c r="A1929" t="str">
        <f t="shared" si="30"/>
        <v>Watertown-Jefferson County Transportation Council_2015</v>
      </c>
      <c r="B1929" t="s">
        <v>529</v>
      </c>
      <c r="C1929" s="49" t="s">
        <v>97</v>
      </c>
      <c r="D1929">
        <v>2015</v>
      </c>
      <c r="E1929" s="45">
        <v>51918.025137825905</v>
      </c>
      <c r="F1929" s="50">
        <v>24519.00550785158</v>
      </c>
      <c r="G1929" s="46">
        <v>150.28913386474898</v>
      </c>
      <c r="H1929" s="46">
        <v>2836.8764217839598</v>
      </c>
      <c r="I1929" s="47">
        <v>0.61294954975487392</v>
      </c>
      <c r="J1929" s="47">
        <v>11.570112094781019</v>
      </c>
      <c r="K1929" s="48">
        <f>IF(I1929&lt;='CBSA Bike Groupings'!$B$2,'CBSA Bike Groupings'!$A$2,
IF(AND(I1929&lt;='CBSA Bike Groupings'!$B$3,I1929&gt;'CBSA Bike Groupings'!$B$2),'CBSA Bike Groupings'!$A$3,
IF(AND(I1929&lt;='CBSA Bike Groupings'!$B$4,I1929&gt;'CBSA Bike Groupings'!$B$3),'CBSA Bike Groupings'!$A$4,
IF(AND(I1929&lt;='CBSA Bike Groupings'!$B$5,I1929&gt;'CBSA Bike Groupings'!$B$4),'CBSA Bike Groupings'!$A$5,
IF(I1929&gt;'CBSA Bike Groupings'!$B$5,'CBSA Bike Groupings'!$A$6,"")))))</f>
        <v>3</v>
      </c>
      <c r="L1929" s="48">
        <f>IF(J1929&lt;='CBSA Walk Groupings'!$B$2,'CBSA Walk Groupings'!$A$2,
IF(AND(J1929&lt;='CBSA Walk Groupings'!$B$3,J1929&gt;'CBSA Walk Groupings'!$B$2),'CBSA Walk Groupings'!$A$3,
IF(AND(J1929&lt;='CBSA Walk Groupings'!$B$4,J1929&gt;'CBSA Walk Groupings'!$B$3),'CBSA Walk Groupings'!$A$4,
IF(AND(J1929&lt;='CBSA Walk Groupings'!$B$5,J1929&gt;'CBSA Walk Groupings'!$B$4),'CBSA Walk Groupings'!$A$5,
IF(J1929&gt;'CBSA Walk Groupings'!$B$5,'CBSA Walk Groupings'!$A$6,"")))))</f>
        <v>5</v>
      </c>
      <c r="M1929" s="72">
        <v>0</v>
      </c>
      <c r="N1929" s="72">
        <v>0</v>
      </c>
    </row>
    <row r="1930" spans="1:14" x14ac:dyDescent="0.25">
      <c r="A1930" t="str">
        <f t="shared" si="30"/>
        <v>Watertown-Jefferson County Transportation Council_2016</v>
      </c>
      <c r="B1930" t="s">
        <v>529</v>
      </c>
      <c r="C1930" s="49" t="s">
        <v>97</v>
      </c>
      <c r="D1930">
        <v>2016</v>
      </c>
      <c r="E1930" s="45">
        <v>51072.56014643603</v>
      </c>
      <c r="F1930" s="50">
        <v>24616.505199867152</v>
      </c>
      <c r="G1930" s="46">
        <v>124.081903267031</v>
      </c>
      <c r="H1930" s="46">
        <v>2929.4750041086768</v>
      </c>
      <c r="I1930" s="47">
        <v>0.50405978533338125</v>
      </c>
      <c r="J1930" s="47">
        <v>11.900450451124502</v>
      </c>
      <c r="K1930" s="48">
        <f>IF(I1930&lt;='CBSA Bike Groupings'!$B$2,'CBSA Bike Groupings'!$A$2,
IF(AND(I1930&lt;='CBSA Bike Groupings'!$B$3,I1930&gt;'CBSA Bike Groupings'!$B$2),'CBSA Bike Groupings'!$A$3,
IF(AND(I1930&lt;='CBSA Bike Groupings'!$B$4,I1930&gt;'CBSA Bike Groupings'!$B$3),'CBSA Bike Groupings'!$A$4,
IF(AND(I1930&lt;='CBSA Bike Groupings'!$B$5,I1930&gt;'CBSA Bike Groupings'!$B$4),'CBSA Bike Groupings'!$A$5,
IF(I1930&gt;'CBSA Bike Groupings'!$B$5,'CBSA Bike Groupings'!$A$6,"")))))</f>
        <v>3</v>
      </c>
      <c r="L1930" s="48">
        <f>IF(J1930&lt;='CBSA Walk Groupings'!$B$2,'CBSA Walk Groupings'!$A$2,
IF(AND(J1930&lt;='CBSA Walk Groupings'!$B$3,J1930&gt;'CBSA Walk Groupings'!$B$2),'CBSA Walk Groupings'!$A$3,
IF(AND(J1930&lt;='CBSA Walk Groupings'!$B$4,J1930&gt;'CBSA Walk Groupings'!$B$3),'CBSA Walk Groupings'!$A$4,
IF(AND(J1930&lt;='CBSA Walk Groupings'!$B$5,J1930&gt;'CBSA Walk Groupings'!$B$4),'CBSA Walk Groupings'!$A$5,
IF(J1930&gt;'CBSA Walk Groupings'!$B$5,'CBSA Walk Groupings'!$A$6,"")))))</f>
        <v>5</v>
      </c>
      <c r="M1930" s="72">
        <v>0</v>
      </c>
      <c r="N1930" s="72">
        <v>1</v>
      </c>
    </row>
    <row r="1931" spans="1:14" x14ac:dyDescent="0.25">
      <c r="A1931" t="str">
        <f t="shared" si="30"/>
        <v>Watertown-Jefferson County Transportation Council_2017</v>
      </c>
      <c r="B1931" t="s">
        <v>529</v>
      </c>
      <c r="C1931" s="49" t="s">
        <v>97</v>
      </c>
      <c r="D1931">
        <v>2017</v>
      </c>
      <c r="E1931" s="45">
        <v>50712</v>
      </c>
      <c r="F1931" s="50">
        <v>24725</v>
      </c>
      <c r="G1931" s="46">
        <v>137</v>
      </c>
      <c r="H1931" s="46">
        <v>2757</v>
      </c>
      <c r="I1931" s="47">
        <f>(G1931/$F1931)*100</f>
        <v>0.55409504550050559</v>
      </c>
      <c r="J1931" s="47">
        <f>(H1931/$F1931)*100</f>
        <v>11.150657229524773</v>
      </c>
      <c r="K1931" s="48">
        <f>IF(I1931&lt;='CBSA Bike Groupings'!$B$2,'CBSA Bike Groupings'!$A$2,
IF(AND(I1931&lt;='CBSA Bike Groupings'!$B$3,I1931&gt;'CBSA Bike Groupings'!$B$2),'CBSA Bike Groupings'!$A$3,
IF(AND(I1931&lt;='CBSA Bike Groupings'!$B$4,I1931&gt;'CBSA Bike Groupings'!$B$3),'CBSA Bike Groupings'!$A$4,
IF(AND(I1931&lt;='CBSA Bike Groupings'!$B$5,I1931&gt;'CBSA Bike Groupings'!$B$4),'CBSA Bike Groupings'!$A$5,
IF(I1931&gt;'CBSA Bike Groupings'!$B$5,'CBSA Bike Groupings'!$A$6,"")))))</f>
        <v>3</v>
      </c>
      <c r="L1931" s="48">
        <f>IF(J1931&lt;='CBSA Walk Groupings'!$B$2,'CBSA Walk Groupings'!$A$2,
IF(AND(J1931&lt;='CBSA Walk Groupings'!$B$3,J1931&gt;'CBSA Walk Groupings'!$B$2),'CBSA Walk Groupings'!$A$3,
IF(AND(J1931&lt;='CBSA Walk Groupings'!$B$4,J1931&gt;'CBSA Walk Groupings'!$B$3),'CBSA Walk Groupings'!$A$4,
IF(AND(J1931&lt;='CBSA Walk Groupings'!$B$5,J1931&gt;'CBSA Walk Groupings'!$B$4),'CBSA Walk Groupings'!$A$5,
IF(J1931&gt;'CBSA Walk Groupings'!$B$5,'CBSA Walk Groupings'!$A$6,"")))))</f>
        <v>5</v>
      </c>
      <c r="M1931" s="72">
        <v>0</v>
      </c>
      <c r="N1931" s="72">
        <v>0</v>
      </c>
    </row>
    <row r="1932" spans="1:14" x14ac:dyDescent="0.25">
      <c r="A1932" t="str">
        <f t="shared" si="30"/>
        <v>Wausau Metropolitan Planning Organization_2013</v>
      </c>
      <c r="B1932" t="s">
        <v>530</v>
      </c>
      <c r="C1932" s="49" t="s">
        <v>115</v>
      </c>
      <c r="D1932">
        <v>2013</v>
      </c>
      <c r="E1932" s="45">
        <v>71237.984418780426</v>
      </c>
      <c r="F1932" s="50">
        <v>35177.061721192906</v>
      </c>
      <c r="G1932" s="46">
        <v>303.27968429762183</v>
      </c>
      <c r="H1932" s="46">
        <v>801.68557967855531</v>
      </c>
      <c r="I1932" s="47">
        <v>0.86215183832396902</v>
      </c>
      <c r="J1932" s="47">
        <v>2.2790009752166673</v>
      </c>
      <c r="K1932" s="48">
        <f>IF(I1932&lt;='CBSA Bike Groupings'!$B$2,'CBSA Bike Groupings'!$A$2,
IF(AND(I1932&lt;='CBSA Bike Groupings'!$B$3,I1932&gt;'CBSA Bike Groupings'!$B$2),'CBSA Bike Groupings'!$A$3,
IF(AND(I1932&lt;='CBSA Bike Groupings'!$B$4,I1932&gt;'CBSA Bike Groupings'!$B$3),'CBSA Bike Groupings'!$A$4,
IF(AND(I1932&lt;='CBSA Bike Groupings'!$B$5,I1932&gt;'CBSA Bike Groupings'!$B$4),'CBSA Bike Groupings'!$A$5,
IF(I1932&gt;'CBSA Bike Groupings'!$B$5,'CBSA Bike Groupings'!$A$6,"")))))</f>
        <v>5</v>
      </c>
      <c r="L1932" s="48">
        <f>IF(J1932&lt;='CBSA Walk Groupings'!$B$2,'CBSA Walk Groupings'!$A$2,
IF(AND(J1932&lt;='CBSA Walk Groupings'!$B$3,J1932&gt;'CBSA Walk Groupings'!$B$2),'CBSA Walk Groupings'!$A$3,
IF(AND(J1932&lt;='CBSA Walk Groupings'!$B$4,J1932&gt;'CBSA Walk Groupings'!$B$3),'CBSA Walk Groupings'!$A$4,
IF(AND(J1932&lt;='CBSA Walk Groupings'!$B$5,J1932&gt;'CBSA Walk Groupings'!$B$4),'CBSA Walk Groupings'!$A$5,
IF(J1932&gt;'CBSA Walk Groupings'!$B$5,'CBSA Walk Groupings'!$A$6,"")))))</f>
        <v>3</v>
      </c>
      <c r="M1932" s="72">
        <v>0</v>
      </c>
      <c r="N1932" s="72">
        <v>1</v>
      </c>
    </row>
    <row r="1933" spans="1:14" x14ac:dyDescent="0.25">
      <c r="A1933" t="str">
        <f t="shared" si="30"/>
        <v>Wausau Metropolitan Planning Organization_2014</v>
      </c>
      <c r="B1933" t="s">
        <v>530</v>
      </c>
      <c r="C1933" s="49" t="s">
        <v>115</v>
      </c>
      <c r="D1933">
        <v>2014</v>
      </c>
      <c r="E1933" s="45">
        <v>71488.458921476573</v>
      </c>
      <c r="F1933" s="50">
        <v>35381.668645646729</v>
      </c>
      <c r="G1933" s="46">
        <v>319.61160151802528</v>
      </c>
      <c r="H1933" s="46">
        <v>677.33673148129117</v>
      </c>
      <c r="I1933" s="47">
        <v>0.9033254047992717</v>
      </c>
      <c r="J1933" s="47">
        <v>1.9143719259397591</v>
      </c>
      <c r="K1933" s="48">
        <f>IF(I1933&lt;='CBSA Bike Groupings'!$B$2,'CBSA Bike Groupings'!$A$2,
IF(AND(I1933&lt;='CBSA Bike Groupings'!$B$3,I1933&gt;'CBSA Bike Groupings'!$B$2),'CBSA Bike Groupings'!$A$3,
IF(AND(I1933&lt;='CBSA Bike Groupings'!$B$4,I1933&gt;'CBSA Bike Groupings'!$B$3),'CBSA Bike Groupings'!$A$4,
IF(AND(I1933&lt;='CBSA Bike Groupings'!$B$5,I1933&gt;'CBSA Bike Groupings'!$B$4),'CBSA Bike Groupings'!$A$5,
IF(I1933&gt;'CBSA Bike Groupings'!$B$5,'CBSA Bike Groupings'!$A$6,"")))))</f>
        <v>5</v>
      </c>
      <c r="L1933" s="48">
        <f>IF(J1933&lt;='CBSA Walk Groupings'!$B$2,'CBSA Walk Groupings'!$A$2,
IF(AND(J1933&lt;='CBSA Walk Groupings'!$B$3,J1933&gt;'CBSA Walk Groupings'!$B$2),'CBSA Walk Groupings'!$A$3,
IF(AND(J1933&lt;='CBSA Walk Groupings'!$B$4,J1933&gt;'CBSA Walk Groupings'!$B$3),'CBSA Walk Groupings'!$A$4,
IF(AND(J1933&lt;='CBSA Walk Groupings'!$B$5,J1933&gt;'CBSA Walk Groupings'!$B$4),'CBSA Walk Groupings'!$A$5,
IF(J1933&gt;'CBSA Walk Groupings'!$B$5,'CBSA Walk Groupings'!$A$6,"")))))</f>
        <v>3</v>
      </c>
      <c r="M1933" s="72">
        <v>0</v>
      </c>
      <c r="N1933" s="72">
        <v>0</v>
      </c>
    </row>
    <row r="1934" spans="1:14" x14ac:dyDescent="0.25">
      <c r="A1934" t="str">
        <f t="shared" si="30"/>
        <v>Wausau Metropolitan Planning Organization_2015</v>
      </c>
      <c r="B1934" t="s">
        <v>530</v>
      </c>
      <c r="C1934" s="49" t="s">
        <v>115</v>
      </c>
      <c r="D1934">
        <v>2015</v>
      </c>
      <c r="E1934" s="45">
        <v>71742.488602103025</v>
      </c>
      <c r="F1934" s="50">
        <v>35746.605662411668</v>
      </c>
      <c r="G1934" s="46">
        <v>311.50610962288914</v>
      </c>
      <c r="H1934" s="46">
        <v>724.68535493506147</v>
      </c>
      <c r="I1934" s="47">
        <v>0.87142850027420815</v>
      </c>
      <c r="J1934" s="47">
        <v>2.0272843854852596</v>
      </c>
      <c r="K1934" s="48">
        <f>IF(I1934&lt;='CBSA Bike Groupings'!$B$2,'CBSA Bike Groupings'!$A$2,
IF(AND(I1934&lt;='CBSA Bike Groupings'!$B$3,I1934&gt;'CBSA Bike Groupings'!$B$2),'CBSA Bike Groupings'!$A$3,
IF(AND(I1934&lt;='CBSA Bike Groupings'!$B$4,I1934&gt;'CBSA Bike Groupings'!$B$3),'CBSA Bike Groupings'!$A$4,
IF(AND(I1934&lt;='CBSA Bike Groupings'!$B$5,I1934&gt;'CBSA Bike Groupings'!$B$4),'CBSA Bike Groupings'!$A$5,
IF(I1934&gt;'CBSA Bike Groupings'!$B$5,'CBSA Bike Groupings'!$A$6,"")))))</f>
        <v>5</v>
      </c>
      <c r="L1934" s="48">
        <f>IF(J1934&lt;='CBSA Walk Groupings'!$B$2,'CBSA Walk Groupings'!$A$2,
IF(AND(J1934&lt;='CBSA Walk Groupings'!$B$3,J1934&gt;'CBSA Walk Groupings'!$B$2),'CBSA Walk Groupings'!$A$3,
IF(AND(J1934&lt;='CBSA Walk Groupings'!$B$4,J1934&gt;'CBSA Walk Groupings'!$B$3),'CBSA Walk Groupings'!$A$4,
IF(AND(J1934&lt;='CBSA Walk Groupings'!$B$5,J1934&gt;'CBSA Walk Groupings'!$B$4),'CBSA Walk Groupings'!$A$5,
IF(J1934&gt;'CBSA Walk Groupings'!$B$5,'CBSA Walk Groupings'!$A$6,"")))))</f>
        <v>3</v>
      </c>
      <c r="M1934" s="72">
        <v>0</v>
      </c>
      <c r="N1934" s="72">
        <v>1</v>
      </c>
    </row>
    <row r="1935" spans="1:14" x14ac:dyDescent="0.25">
      <c r="A1935" t="str">
        <f t="shared" si="30"/>
        <v>Wausau Metropolitan Planning Organization_2016</v>
      </c>
      <c r="B1935" t="s">
        <v>530</v>
      </c>
      <c r="C1935" s="49" t="s">
        <v>115</v>
      </c>
      <c r="D1935">
        <v>2016</v>
      </c>
      <c r="E1935" s="45">
        <v>71967.429055040382</v>
      </c>
      <c r="F1935" s="50">
        <v>35711.322753820925</v>
      </c>
      <c r="G1935" s="46">
        <v>299.43548491223055</v>
      </c>
      <c r="H1935" s="46">
        <v>786.80958905968419</v>
      </c>
      <c r="I1935" s="47">
        <v>0.83848892122091023</v>
      </c>
      <c r="J1935" s="47">
        <v>2.2032496373310608</v>
      </c>
      <c r="K1935" s="48">
        <f>IF(I1935&lt;='CBSA Bike Groupings'!$B$2,'CBSA Bike Groupings'!$A$2,
IF(AND(I1935&lt;='CBSA Bike Groupings'!$B$3,I1935&gt;'CBSA Bike Groupings'!$B$2),'CBSA Bike Groupings'!$A$3,
IF(AND(I1935&lt;='CBSA Bike Groupings'!$B$4,I1935&gt;'CBSA Bike Groupings'!$B$3),'CBSA Bike Groupings'!$A$4,
IF(AND(I1935&lt;='CBSA Bike Groupings'!$B$5,I1935&gt;'CBSA Bike Groupings'!$B$4),'CBSA Bike Groupings'!$A$5,
IF(I1935&gt;'CBSA Bike Groupings'!$B$5,'CBSA Bike Groupings'!$A$6,"")))))</f>
        <v>5</v>
      </c>
      <c r="L1935" s="48">
        <f>IF(J1935&lt;='CBSA Walk Groupings'!$B$2,'CBSA Walk Groupings'!$A$2,
IF(AND(J1935&lt;='CBSA Walk Groupings'!$B$3,J1935&gt;'CBSA Walk Groupings'!$B$2),'CBSA Walk Groupings'!$A$3,
IF(AND(J1935&lt;='CBSA Walk Groupings'!$B$4,J1935&gt;'CBSA Walk Groupings'!$B$3),'CBSA Walk Groupings'!$A$4,
IF(AND(J1935&lt;='CBSA Walk Groupings'!$B$5,J1935&gt;'CBSA Walk Groupings'!$B$4),'CBSA Walk Groupings'!$A$5,
IF(J1935&gt;'CBSA Walk Groupings'!$B$5,'CBSA Walk Groupings'!$A$6,"")))))</f>
        <v>3</v>
      </c>
      <c r="M1935" s="72">
        <v>0</v>
      </c>
      <c r="N1935" s="72">
        <v>0</v>
      </c>
    </row>
    <row r="1936" spans="1:14" x14ac:dyDescent="0.25">
      <c r="A1936" t="str">
        <f t="shared" si="30"/>
        <v>Wausau Metropolitan Planning Organization_2017</v>
      </c>
      <c r="B1936" t="s">
        <v>530</v>
      </c>
      <c r="C1936" s="49" t="s">
        <v>115</v>
      </c>
      <c r="D1936">
        <v>2017</v>
      </c>
      <c r="E1936" s="45">
        <v>71805</v>
      </c>
      <c r="F1936" s="50">
        <v>36315</v>
      </c>
      <c r="G1936" s="46">
        <v>167</v>
      </c>
      <c r="H1936" s="46">
        <v>873</v>
      </c>
      <c r="I1936" s="47">
        <f>(G1936/$F1936)*100</f>
        <v>0.45986506953049699</v>
      </c>
      <c r="J1936" s="47">
        <f>(H1936/$F1936)*100</f>
        <v>2.4039653035935564</v>
      </c>
      <c r="K1936" s="48">
        <f>IF(I1936&lt;='CBSA Bike Groupings'!$B$2,'CBSA Bike Groupings'!$A$2,
IF(AND(I1936&lt;='CBSA Bike Groupings'!$B$3,I1936&gt;'CBSA Bike Groupings'!$B$2),'CBSA Bike Groupings'!$A$3,
IF(AND(I1936&lt;='CBSA Bike Groupings'!$B$4,I1936&gt;'CBSA Bike Groupings'!$B$3),'CBSA Bike Groupings'!$A$4,
IF(AND(I1936&lt;='CBSA Bike Groupings'!$B$5,I1936&gt;'CBSA Bike Groupings'!$B$4),'CBSA Bike Groupings'!$A$5,
IF(I1936&gt;'CBSA Bike Groupings'!$B$5,'CBSA Bike Groupings'!$A$6,"")))))</f>
        <v>3</v>
      </c>
      <c r="L1936" s="48">
        <f>IF(J1936&lt;='CBSA Walk Groupings'!$B$2,'CBSA Walk Groupings'!$A$2,
IF(AND(J1936&lt;='CBSA Walk Groupings'!$B$3,J1936&gt;'CBSA Walk Groupings'!$B$2),'CBSA Walk Groupings'!$A$3,
IF(AND(J1936&lt;='CBSA Walk Groupings'!$B$4,J1936&gt;'CBSA Walk Groupings'!$B$3),'CBSA Walk Groupings'!$A$4,
IF(AND(J1936&lt;='CBSA Walk Groupings'!$B$5,J1936&gt;'CBSA Walk Groupings'!$B$4),'CBSA Walk Groupings'!$A$5,
IF(J1936&gt;'CBSA Walk Groupings'!$B$5,'CBSA Walk Groupings'!$A$6,"")))))</f>
        <v>4</v>
      </c>
      <c r="M1936" s="72">
        <v>0</v>
      </c>
      <c r="N1936" s="72">
        <v>0</v>
      </c>
    </row>
    <row r="1937" spans="1:14" x14ac:dyDescent="0.25">
      <c r="A1937" t="str">
        <f t="shared" si="30"/>
        <v>Wenatchee Valley Transportation Council_2013</v>
      </c>
      <c r="B1937" t="s">
        <v>531</v>
      </c>
      <c r="C1937" s="49" t="s">
        <v>347</v>
      </c>
      <c r="D1937">
        <v>2013</v>
      </c>
      <c r="E1937" s="45">
        <v>49810.972303734277</v>
      </c>
      <c r="F1937" s="50">
        <v>22395.957971664291</v>
      </c>
      <c r="G1937" s="46">
        <v>156.19854389549349</v>
      </c>
      <c r="H1937" s="46">
        <v>617.60123015545696</v>
      </c>
      <c r="I1937" s="47">
        <v>0.69744077968496943</v>
      </c>
      <c r="J1937" s="47">
        <v>2.7576459597613798</v>
      </c>
      <c r="K1937" s="48">
        <f>IF(I1937&lt;='CBSA Bike Groupings'!$B$2,'CBSA Bike Groupings'!$A$2,
IF(AND(I1937&lt;='CBSA Bike Groupings'!$B$3,I1937&gt;'CBSA Bike Groupings'!$B$2),'CBSA Bike Groupings'!$A$3,
IF(AND(I1937&lt;='CBSA Bike Groupings'!$B$4,I1937&gt;'CBSA Bike Groupings'!$B$3),'CBSA Bike Groupings'!$A$4,
IF(AND(I1937&lt;='CBSA Bike Groupings'!$B$5,I1937&gt;'CBSA Bike Groupings'!$B$4),'CBSA Bike Groupings'!$A$5,
IF(I1937&gt;'CBSA Bike Groupings'!$B$5,'CBSA Bike Groupings'!$A$6,"")))))</f>
        <v>4</v>
      </c>
      <c r="L1937" s="48">
        <f>IF(J1937&lt;='CBSA Walk Groupings'!$B$2,'CBSA Walk Groupings'!$A$2,
IF(AND(J1937&lt;='CBSA Walk Groupings'!$B$3,J1937&gt;'CBSA Walk Groupings'!$B$2),'CBSA Walk Groupings'!$A$3,
IF(AND(J1937&lt;='CBSA Walk Groupings'!$B$4,J1937&gt;'CBSA Walk Groupings'!$B$3),'CBSA Walk Groupings'!$A$4,
IF(AND(J1937&lt;='CBSA Walk Groupings'!$B$5,J1937&gt;'CBSA Walk Groupings'!$B$4),'CBSA Walk Groupings'!$A$5,
IF(J1937&gt;'CBSA Walk Groupings'!$B$5,'CBSA Walk Groupings'!$A$6,"")))))</f>
        <v>4</v>
      </c>
      <c r="M1937" s="72">
        <v>0</v>
      </c>
      <c r="N1937" s="72">
        <v>0</v>
      </c>
    </row>
    <row r="1938" spans="1:14" x14ac:dyDescent="0.25">
      <c r="A1938" t="str">
        <f t="shared" si="30"/>
        <v>Wenatchee Valley Transportation Council_2014</v>
      </c>
      <c r="B1938" t="s">
        <v>531</v>
      </c>
      <c r="C1938" s="49" t="s">
        <v>347</v>
      </c>
      <c r="D1938">
        <v>2014</v>
      </c>
      <c r="E1938" s="45">
        <v>51168.126207183741</v>
      </c>
      <c r="F1938" s="50">
        <v>22705.29563556398</v>
      </c>
      <c r="G1938" s="46">
        <v>120.0599594740015</v>
      </c>
      <c r="H1938" s="46">
        <v>704.61436599349031</v>
      </c>
      <c r="I1938" s="47">
        <v>0.52877514303732742</v>
      </c>
      <c r="J1938" s="47">
        <v>3.1033040807001511</v>
      </c>
      <c r="K1938" s="48">
        <f>IF(I1938&lt;='CBSA Bike Groupings'!$B$2,'CBSA Bike Groupings'!$A$2,
IF(AND(I1938&lt;='CBSA Bike Groupings'!$B$3,I1938&gt;'CBSA Bike Groupings'!$B$2),'CBSA Bike Groupings'!$A$3,
IF(AND(I1938&lt;='CBSA Bike Groupings'!$B$4,I1938&gt;'CBSA Bike Groupings'!$B$3),'CBSA Bike Groupings'!$A$4,
IF(AND(I1938&lt;='CBSA Bike Groupings'!$B$5,I1938&gt;'CBSA Bike Groupings'!$B$4),'CBSA Bike Groupings'!$A$5,
IF(I1938&gt;'CBSA Bike Groupings'!$B$5,'CBSA Bike Groupings'!$A$6,"")))))</f>
        <v>3</v>
      </c>
      <c r="L1938" s="48">
        <f>IF(J1938&lt;='CBSA Walk Groupings'!$B$2,'CBSA Walk Groupings'!$A$2,
IF(AND(J1938&lt;='CBSA Walk Groupings'!$B$3,J1938&gt;'CBSA Walk Groupings'!$B$2),'CBSA Walk Groupings'!$A$3,
IF(AND(J1938&lt;='CBSA Walk Groupings'!$B$4,J1938&gt;'CBSA Walk Groupings'!$B$3),'CBSA Walk Groupings'!$A$4,
IF(AND(J1938&lt;='CBSA Walk Groupings'!$B$5,J1938&gt;'CBSA Walk Groupings'!$B$4),'CBSA Walk Groupings'!$A$5,
IF(J1938&gt;'CBSA Walk Groupings'!$B$5,'CBSA Walk Groupings'!$A$6,"")))))</f>
        <v>4</v>
      </c>
      <c r="M1938" s="72">
        <v>0</v>
      </c>
      <c r="N1938" s="72">
        <v>0</v>
      </c>
    </row>
    <row r="1939" spans="1:14" x14ac:dyDescent="0.25">
      <c r="A1939" t="str">
        <f t="shared" si="30"/>
        <v>Wenatchee Valley Transportation Council_2015</v>
      </c>
      <c r="B1939" t="s">
        <v>531</v>
      </c>
      <c r="C1939" s="49" t="s">
        <v>347</v>
      </c>
      <c r="D1939">
        <v>2015</v>
      </c>
      <c r="E1939" s="45">
        <v>51787.297588482223</v>
      </c>
      <c r="F1939" s="50">
        <v>22807.974921472047</v>
      </c>
      <c r="G1939" s="46">
        <v>149.94829710710871</v>
      </c>
      <c r="H1939" s="46">
        <v>710.5987864144256</v>
      </c>
      <c r="I1939" s="47">
        <v>0.65743801290286108</v>
      </c>
      <c r="J1939" s="47">
        <v>3.1155715878372376</v>
      </c>
      <c r="K1939" s="48">
        <f>IF(I1939&lt;='CBSA Bike Groupings'!$B$2,'CBSA Bike Groupings'!$A$2,
IF(AND(I1939&lt;='CBSA Bike Groupings'!$B$3,I1939&gt;'CBSA Bike Groupings'!$B$2),'CBSA Bike Groupings'!$A$3,
IF(AND(I1939&lt;='CBSA Bike Groupings'!$B$4,I1939&gt;'CBSA Bike Groupings'!$B$3),'CBSA Bike Groupings'!$A$4,
IF(AND(I1939&lt;='CBSA Bike Groupings'!$B$5,I1939&gt;'CBSA Bike Groupings'!$B$4),'CBSA Bike Groupings'!$A$5,
IF(I1939&gt;'CBSA Bike Groupings'!$B$5,'CBSA Bike Groupings'!$A$6,"")))))</f>
        <v>4</v>
      </c>
      <c r="L1939" s="48">
        <f>IF(J1939&lt;='CBSA Walk Groupings'!$B$2,'CBSA Walk Groupings'!$A$2,
IF(AND(J1939&lt;='CBSA Walk Groupings'!$B$3,J1939&gt;'CBSA Walk Groupings'!$B$2),'CBSA Walk Groupings'!$A$3,
IF(AND(J1939&lt;='CBSA Walk Groupings'!$B$4,J1939&gt;'CBSA Walk Groupings'!$B$3),'CBSA Walk Groupings'!$A$4,
IF(AND(J1939&lt;='CBSA Walk Groupings'!$B$5,J1939&gt;'CBSA Walk Groupings'!$B$4),'CBSA Walk Groupings'!$A$5,
IF(J1939&gt;'CBSA Walk Groupings'!$B$5,'CBSA Walk Groupings'!$A$6,"")))))</f>
        <v>4</v>
      </c>
      <c r="M1939" s="72">
        <v>0</v>
      </c>
      <c r="N1939" s="72">
        <v>0</v>
      </c>
    </row>
    <row r="1940" spans="1:14" x14ac:dyDescent="0.25">
      <c r="A1940" t="str">
        <f t="shared" si="30"/>
        <v>Wenatchee Valley Transportation Council_2016</v>
      </c>
      <c r="B1940" t="s">
        <v>531</v>
      </c>
      <c r="C1940" s="49" t="s">
        <v>347</v>
      </c>
      <c r="D1940">
        <v>2016</v>
      </c>
      <c r="E1940" s="45">
        <v>52690.369149021237</v>
      </c>
      <c r="F1940" s="50">
        <v>23135.747164846707</v>
      </c>
      <c r="G1940" s="46">
        <v>132.89056784693076</v>
      </c>
      <c r="H1940" s="46">
        <v>643.76683382584179</v>
      </c>
      <c r="I1940" s="47">
        <v>0.57439496939545365</v>
      </c>
      <c r="J1940" s="47">
        <v>2.7825634038912925</v>
      </c>
      <c r="K1940" s="48">
        <f>IF(I1940&lt;='CBSA Bike Groupings'!$B$2,'CBSA Bike Groupings'!$A$2,
IF(AND(I1940&lt;='CBSA Bike Groupings'!$B$3,I1940&gt;'CBSA Bike Groupings'!$B$2),'CBSA Bike Groupings'!$A$3,
IF(AND(I1940&lt;='CBSA Bike Groupings'!$B$4,I1940&gt;'CBSA Bike Groupings'!$B$3),'CBSA Bike Groupings'!$A$4,
IF(AND(I1940&lt;='CBSA Bike Groupings'!$B$5,I1940&gt;'CBSA Bike Groupings'!$B$4),'CBSA Bike Groupings'!$A$5,
IF(I1940&gt;'CBSA Bike Groupings'!$B$5,'CBSA Bike Groupings'!$A$6,"")))))</f>
        <v>3</v>
      </c>
      <c r="L1940" s="48">
        <f>IF(J1940&lt;='CBSA Walk Groupings'!$B$2,'CBSA Walk Groupings'!$A$2,
IF(AND(J1940&lt;='CBSA Walk Groupings'!$B$3,J1940&gt;'CBSA Walk Groupings'!$B$2),'CBSA Walk Groupings'!$A$3,
IF(AND(J1940&lt;='CBSA Walk Groupings'!$B$4,J1940&gt;'CBSA Walk Groupings'!$B$3),'CBSA Walk Groupings'!$A$4,
IF(AND(J1940&lt;='CBSA Walk Groupings'!$B$5,J1940&gt;'CBSA Walk Groupings'!$B$4),'CBSA Walk Groupings'!$A$5,
IF(J1940&gt;'CBSA Walk Groupings'!$B$5,'CBSA Walk Groupings'!$A$6,"")))))</f>
        <v>4</v>
      </c>
      <c r="M1940" s="72">
        <v>0</v>
      </c>
      <c r="N1940" s="72">
        <v>1</v>
      </c>
    </row>
    <row r="1941" spans="1:14" x14ac:dyDescent="0.25">
      <c r="A1941" t="str">
        <f t="shared" si="30"/>
        <v>Wenatchee Valley Transportation Council_2017</v>
      </c>
      <c r="B1941" t="s">
        <v>531</v>
      </c>
      <c r="C1941" s="49" t="s">
        <v>347</v>
      </c>
      <c r="D1941">
        <v>2017</v>
      </c>
      <c r="E1941" s="45">
        <v>53030</v>
      </c>
      <c r="F1941" s="50">
        <v>23817</v>
      </c>
      <c r="G1941" s="46">
        <v>150</v>
      </c>
      <c r="H1941" s="46">
        <v>563</v>
      </c>
      <c r="I1941" s="47">
        <f>(G1941/$F1941)*100</f>
        <v>0.6298022420959819</v>
      </c>
      <c r="J1941" s="47">
        <f>(H1941/$F1941)*100</f>
        <v>2.3638577486669186</v>
      </c>
      <c r="K1941" s="48">
        <f>IF(I1941&lt;='CBSA Bike Groupings'!$B$2,'CBSA Bike Groupings'!$A$2,
IF(AND(I1941&lt;='CBSA Bike Groupings'!$B$3,I1941&gt;'CBSA Bike Groupings'!$B$2),'CBSA Bike Groupings'!$A$3,
IF(AND(I1941&lt;='CBSA Bike Groupings'!$B$4,I1941&gt;'CBSA Bike Groupings'!$B$3),'CBSA Bike Groupings'!$A$4,
IF(AND(I1941&lt;='CBSA Bike Groupings'!$B$5,I1941&gt;'CBSA Bike Groupings'!$B$4),'CBSA Bike Groupings'!$A$5,
IF(I1941&gt;'CBSA Bike Groupings'!$B$5,'CBSA Bike Groupings'!$A$6,"")))))</f>
        <v>3</v>
      </c>
      <c r="L1941" s="48">
        <f>IF(J1941&lt;='CBSA Walk Groupings'!$B$2,'CBSA Walk Groupings'!$A$2,
IF(AND(J1941&lt;='CBSA Walk Groupings'!$B$3,J1941&gt;'CBSA Walk Groupings'!$B$2),'CBSA Walk Groupings'!$A$3,
IF(AND(J1941&lt;='CBSA Walk Groupings'!$B$4,J1941&gt;'CBSA Walk Groupings'!$B$3),'CBSA Walk Groupings'!$A$4,
IF(AND(J1941&lt;='CBSA Walk Groupings'!$B$5,J1941&gt;'CBSA Walk Groupings'!$B$4),'CBSA Walk Groupings'!$A$5,
IF(J1941&gt;'CBSA Walk Groupings'!$B$5,'CBSA Walk Groupings'!$A$6,"")))))</f>
        <v>4</v>
      </c>
      <c r="M1941" s="72">
        <v>0</v>
      </c>
      <c r="N1941" s="72">
        <v>0</v>
      </c>
    </row>
    <row r="1942" spans="1:14" x14ac:dyDescent="0.25">
      <c r="A1942" t="str">
        <f t="shared" si="30"/>
        <v>West Central Indiana Economic Development District, Inc._2013</v>
      </c>
      <c r="B1942" t="s">
        <v>532</v>
      </c>
      <c r="C1942" s="49" t="s">
        <v>117</v>
      </c>
      <c r="D1942">
        <v>2013</v>
      </c>
      <c r="E1942" s="45">
        <v>128465.5396938531</v>
      </c>
      <c r="F1942" s="50">
        <v>54853.388032468858</v>
      </c>
      <c r="G1942" s="46">
        <v>204.10770682663801</v>
      </c>
      <c r="H1942" s="46">
        <v>1977.3328503838125</v>
      </c>
      <c r="I1942" s="47">
        <v>0.37209680960057095</v>
      </c>
      <c r="J1942" s="47">
        <v>3.6047597446731792</v>
      </c>
      <c r="K1942" s="48">
        <f>IF(I1942&lt;='CBSA Bike Groupings'!$B$2,'CBSA Bike Groupings'!$A$2,
IF(AND(I1942&lt;='CBSA Bike Groupings'!$B$3,I1942&gt;'CBSA Bike Groupings'!$B$2),'CBSA Bike Groupings'!$A$3,
IF(AND(I1942&lt;='CBSA Bike Groupings'!$B$4,I1942&gt;'CBSA Bike Groupings'!$B$3),'CBSA Bike Groupings'!$A$4,
IF(AND(I1942&lt;='CBSA Bike Groupings'!$B$5,I1942&gt;'CBSA Bike Groupings'!$B$4),'CBSA Bike Groupings'!$A$5,
IF(I1942&gt;'CBSA Bike Groupings'!$B$5,'CBSA Bike Groupings'!$A$6,"")))))</f>
        <v>3</v>
      </c>
      <c r="L1942" s="48">
        <f>IF(J1942&lt;='CBSA Walk Groupings'!$B$2,'CBSA Walk Groupings'!$A$2,
IF(AND(J1942&lt;='CBSA Walk Groupings'!$B$3,J1942&gt;'CBSA Walk Groupings'!$B$2),'CBSA Walk Groupings'!$A$3,
IF(AND(J1942&lt;='CBSA Walk Groupings'!$B$4,J1942&gt;'CBSA Walk Groupings'!$B$3),'CBSA Walk Groupings'!$A$4,
IF(AND(J1942&lt;='CBSA Walk Groupings'!$B$5,J1942&gt;'CBSA Walk Groupings'!$B$4),'CBSA Walk Groupings'!$A$5,
IF(J1942&gt;'CBSA Walk Groupings'!$B$5,'CBSA Walk Groupings'!$A$6,"")))))</f>
        <v>5</v>
      </c>
      <c r="M1942" s="72">
        <v>0</v>
      </c>
      <c r="N1942" s="72">
        <v>0</v>
      </c>
    </row>
    <row r="1943" spans="1:14" x14ac:dyDescent="0.25">
      <c r="A1943" t="str">
        <f t="shared" si="30"/>
        <v>West Central Indiana Economic Development District, Inc._2014</v>
      </c>
      <c r="B1943" t="s">
        <v>532</v>
      </c>
      <c r="C1943" s="49" t="s">
        <v>117</v>
      </c>
      <c r="D1943">
        <v>2014</v>
      </c>
      <c r="E1943" s="45">
        <v>128706.01116438529</v>
      </c>
      <c r="F1943" s="50">
        <v>55299.869447204102</v>
      </c>
      <c r="G1943" s="46">
        <v>287.10755286028103</v>
      </c>
      <c r="H1943" s="46">
        <v>1829.7818292384341</v>
      </c>
      <c r="I1943" s="47">
        <v>0.51918305726632563</v>
      </c>
      <c r="J1943" s="47">
        <v>3.3088357125062724</v>
      </c>
      <c r="K1943" s="48">
        <f>IF(I1943&lt;='CBSA Bike Groupings'!$B$2,'CBSA Bike Groupings'!$A$2,
IF(AND(I1943&lt;='CBSA Bike Groupings'!$B$3,I1943&gt;'CBSA Bike Groupings'!$B$2),'CBSA Bike Groupings'!$A$3,
IF(AND(I1943&lt;='CBSA Bike Groupings'!$B$4,I1943&gt;'CBSA Bike Groupings'!$B$3),'CBSA Bike Groupings'!$A$4,
IF(AND(I1943&lt;='CBSA Bike Groupings'!$B$5,I1943&gt;'CBSA Bike Groupings'!$B$4),'CBSA Bike Groupings'!$A$5,
IF(I1943&gt;'CBSA Bike Groupings'!$B$5,'CBSA Bike Groupings'!$A$6,"")))))</f>
        <v>3</v>
      </c>
      <c r="L1943" s="48">
        <f>IF(J1943&lt;='CBSA Walk Groupings'!$B$2,'CBSA Walk Groupings'!$A$2,
IF(AND(J1943&lt;='CBSA Walk Groupings'!$B$3,J1943&gt;'CBSA Walk Groupings'!$B$2),'CBSA Walk Groupings'!$A$3,
IF(AND(J1943&lt;='CBSA Walk Groupings'!$B$4,J1943&gt;'CBSA Walk Groupings'!$B$3),'CBSA Walk Groupings'!$A$4,
IF(AND(J1943&lt;='CBSA Walk Groupings'!$B$5,J1943&gt;'CBSA Walk Groupings'!$B$4),'CBSA Walk Groupings'!$A$5,
IF(J1943&gt;'CBSA Walk Groupings'!$B$5,'CBSA Walk Groupings'!$A$6,"")))))</f>
        <v>5</v>
      </c>
      <c r="M1943" s="72">
        <v>1</v>
      </c>
      <c r="N1943" s="72">
        <v>1</v>
      </c>
    </row>
    <row r="1944" spans="1:14" x14ac:dyDescent="0.25">
      <c r="A1944" t="str">
        <f t="shared" si="30"/>
        <v>West Central Indiana Economic Development District, Inc._2015</v>
      </c>
      <c r="B1944" t="s">
        <v>532</v>
      </c>
      <c r="C1944" s="49" t="s">
        <v>117</v>
      </c>
      <c r="D1944">
        <v>2015</v>
      </c>
      <c r="E1944" s="45">
        <v>128529.24153394248</v>
      </c>
      <c r="F1944" s="50">
        <v>55128.215970306876</v>
      </c>
      <c r="G1944" s="46">
        <v>223.10971855565978</v>
      </c>
      <c r="H1944" s="46">
        <v>1739.3527978097586</v>
      </c>
      <c r="I1944" s="47">
        <v>0.40471057266905025</v>
      </c>
      <c r="J1944" s="47">
        <v>3.1551044545802238</v>
      </c>
      <c r="K1944" s="48">
        <f>IF(I1944&lt;='CBSA Bike Groupings'!$B$2,'CBSA Bike Groupings'!$A$2,
IF(AND(I1944&lt;='CBSA Bike Groupings'!$B$3,I1944&gt;'CBSA Bike Groupings'!$B$2),'CBSA Bike Groupings'!$A$3,
IF(AND(I1944&lt;='CBSA Bike Groupings'!$B$4,I1944&gt;'CBSA Bike Groupings'!$B$3),'CBSA Bike Groupings'!$A$4,
IF(AND(I1944&lt;='CBSA Bike Groupings'!$B$5,I1944&gt;'CBSA Bike Groupings'!$B$4),'CBSA Bike Groupings'!$A$5,
IF(I1944&gt;'CBSA Bike Groupings'!$B$5,'CBSA Bike Groupings'!$A$6,"")))))</f>
        <v>3</v>
      </c>
      <c r="L1944" s="48">
        <f>IF(J1944&lt;='CBSA Walk Groupings'!$B$2,'CBSA Walk Groupings'!$A$2,
IF(AND(J1944&lt;='CBSA Walk Groupings'!$B$3,J1944&gt;'CBSA Walk Groupings'!$B$2),'CBSA Walk Groupings'!$A$3,
IF(AND(J1944&lt;='CBSA Walk Groupings'!$B$4,J1944&gt;'CBSA Walk Groupings'!$B$3),'CBSA Walk Groupings'!$A$4,
IF(AND(J1944&lt;='CBSA Walk Groupings'!$B$5,J1944&gt;'CBSA Walk Groupings'!$B$4),'CBSA Walk Groupings'!$A$5,
IF(J1944&gt;'CBSA Walk Groupings'!$B$5,'CBSA Walk Groupings'!$A$6,"")))))</f>
        <v>4</v>
      </c>
      <c r="M1944" s="72">
        <v>1</v>
      </c>
      <c r="N1944" s="72">
        <v>1</v>
      </c>
    </row>
    <row r="1945" spans="1:14" x14ac:dyDescent="0.25">
      <c r="A1945" t="str">
        <f t="shared" si="30"/>
        <v>West Central Indiana Economic Development District, Inc._2016</v>
      </c>
      <c r="B1945" t="s">
        <v>532</v>
      </c>
      <c r="C1945" s="49" t="s">
        <v>117</v>
      </c>
      <c r="D1945">
        <v>2016</v>
      </c>
      <c r="E1945" s="45">
        <v>128265.33711159318</v>
      </c>
      <c r="F1945" s="50">
        <v>55336.09504050891</v>
      </c>
      <c r="G1945" s="46">
        <v>243.53444754631778</v>
      </c>
      <c r="H1945" s="46">
        <v>1628.4683279180008</v>
      </c>
      <c r="I1945" s="47">
        <v>0.44010052998506283</v>
      </c>
      <c r="J1945" s="47">
        <v>2.94286817081306</v>
      </c>
      <c r="K1945" s="48">
        <f>IF(I1945&lt;='CBSA Bike Groupings'!$B$2,'CBSA Bike Groupings'!$A$2,
IF(AND(I1945&lt;='CBSA Bike Groupings'!$B$3,I1945&gt;'CBSA Bike Groupings'!$B$2),'CBSA Bike Groupings'!$A$3,
IF(AND(I1945&lt;='CBSA Bike Groupings'!$B$4,I1945&gt;'CBSA Bike Groupings'!$B$3),'CBSA Bike Groupings'!$A$4,
IF(AND(I1945&lt;='CBSA Bike Groupings'!$B$5,I1945&gt;'CBSA Bike Groupings'!$B$4),'CBSA Bike Groupings'!$A$5,
IF(I1945&gt;'CBSA Bike Groupings'!$B$5,'CBSA Bike Groupings'!$A$6,"")))))</f>
        <v>3</v>
      </c>
      <c r="L1945" s="48">
        <f>IF(J1945&lt;='CBSA Walk Groupings'!$B$2,'CBSA Walk Groupings'!$A$2,
IF(AND(J1945&lt;='CBSA Walk Groupings'!$B$3,J1945&gt;'CBSA Walk Groupings'!$B$2),'CBSA Walk Groupings'!$A$3,
IF(AND(J1945&lt;='CBSA Walk Groupings'!$B$4,J1945&gt;'CBSA Walk Groupings'!$B$3),'CBSA Walk Groupings'!$A$4,
IF(AND(J1945&lt;='CBSA Walk Groupings'!$B$5,J1945&gt;'CBSA Walk Groupings'!$B$4),'CBSA Walk Groupings'!$A$5,
IF(J1945&gt;'CBSA Walk Groupings'!$B$5,'CBSA Walk Groupings'!$A$6,"")))))</f>
        <v>4</v>
      </c>
      <c r="M1945" s="72">
        <v>0</v>
      </c>
      <c r="N1945" s="72">
        <v>1</v>
      </c>
    </row>
    <row r="1946" spans="1:14" x14ac:dyDescent="0.25">
      <c r="A1946" t="str">
        <f t="shared" si="30"/>
        <v>West Central Indiana Economic Development District, Inc._2017</v>
      </c>
      <c r="B1946" t="s">
        <v>532</v>
      </c>
      <c r="C1946" s="49" t="s">
        <v>117</v>
      </c>
      <c r="D1946">
        <v>2017</v>
      </c>
      <c r="E1946" s="45">
        <v>127759</v>
      </c>
      <c r="F1946" s="50">
        <v>55732</v>
      </c>
      <c r="G1946" s="46">
        <v>224</v>
      </c>
      <c r="H1946" s="46">
        <v>1654</v>
      </c>
      <c r="I1946" s="47">
        <f>(G1946/$F1946)*100</f>
        <v>0.40192349099260744</v>
      </c>
      <c r="J1946" s="47">
        <f>(H1946/$F1946)*100</f>
        <v>2.9677743486686285</v>
      </c>
      <c r="K1946" s="48">
        <f>IF(I1946&lt;='CBSA Bike Groupings'!$B$2,'CBSA Bike Groupings'!$A$2,
IF(AND(I1946&lt;='CBSA Bike Groupings'!$B$3,I1946&gt;'CBSA Bike Groupings'!$B$2),'CBSA Bike Groupings'!$A$3,
IF(AND(I1946&lt;='CBSA Bike Groupings'!$B$4,I1946&gt;'CBSA Bike Groupings'!$B$3),'CBSA Bike Groupings'!$A$4,
IF(AND(I1946&lt;='CBSA Bike Groupings'!$B$5,I1946&gt;'CBSA Bike Groupings'!$B$4),'CBSA Bike Groupings'!$A$5,
IF(I1946&gt;'CBSA Bike Groupings'!$B$5,'CBSA Bike Groupings'!$A$6,"")))))</f>
        <v>3</v>
      </c>
      <c r="L1946" s="48">
        <f>IF(J1946&lt;='CBSA Walk Groupings'!$B$2,'CBSA Walk Groupings'!$A$2,
IF(AND(J1946&lt;='CBSA Walk Groupings'!$B$3,J1946&gt;'CBSA Walk Groupings'!$B$2),'CBSA Walk Groupings'!$A$3,
IF(AND(J1946&lt;='CBSA Walk Groupings'!$B$4,J1946&gt;'CBSA Walk Groupings'!$B$3),'CBSA Walk Groupings'!$A$4,
IF(AND(J1946&lt;='CBSA Walk Groupings'!$B$5,J1946&gt;'CBSA Walk Groupings'!$B$4),'CBSA Walk Groupings'!$A$5,
IF(J1946&gt;'CBSA Walk Groupings'!$B$5,'CBSA Walk Groupings'!$A$6,"")))))</f>
        <v>4</v>
      </c>
      <c r="M1946" s="72">
        <v>0</v>
      </c>
      <c r="N1946" s="72">
        <v>1</v>
      </c>
    </row>
    <row r="1947" spans="1:14" x14ac:dyDescent="0.25">
      <c r="A1947" t="str">
        <f t="shared" si="30"/>
        <v>West Memphis Area Transportation Study_2013</v>
      </c>
      <c r="B1947" t="s">
        <v>533</v>
      </c>
      <c r="C1947" s="49" t="s">
        <v>262</v>
      </c>
      <c r="D1947">
        <v>2013</v>
      </c>
      <c r="E1947" s="45">
        <v>39299.29336993106</v>
      </c>
      <c r="F1947" s="50">
        <v>16329.427752046196</v>
      </c>
      <c r="G1947" s="46">
        <v>7.002155226762933</v>
      </c>
      <c r="H1947" s="46">
        <v>301.81023169962685</v>
      </c>
      <c r="I1947" s="47">
        <v>4.2880591610967578E-2</v>
      </c>
      <c r="J1947" s="47">
        <v>1.8482596958231303</v>
      </c>
      <c r="K1947" s="48">
        <f>IF(I1947&lt;='CBSA Bike Groupings'!$B$2,'CBSA Bike Groupings'!$A$2,
IF(AND(I1947&lt;='CBSA Bike Groupings'!$B$3,I1947&gt;'CBSA Bike Groupings'!$B$2),'CBSA Bike Groupings'!$A$3,
IF(AND(I1947&lt;='CBSA Bike Groupings'!$B$4,I1947&gt;'CBSA Bike Groupings'!$B$3),'CBSA Bike Groupings'!$A$4,
IF(AND(I1947&lt;='CBSA Bike Groupings'!$B$5,I1947&gt;'CBSA Bike Groupings'!$B$4),'CBSA Bike Groupings'!$A$5,
IF(I1947&gt;'CBSA Bike Groupings'!$B$5,'CBSA Bike Groupings'!$A$6,"")))))</f>
        <v>1</v>
      </c>
      <c r="L1947" s="48">
        <f>IF(J1947&lt;='CBSA Walk Groupings'!$B$2,'CBSA Walk Groupings'!$A$2,
IF(AND(J1947&lt;='CBSA Walk Groupings'!$B$3,J1947&gt;'CBSA Walk Groupings'!$B$2),'CBSA Walk Groupings'!$A$3,
IF(AND(J1947&lt;='CBSA Walk Groupings'!$B$4,J1947&gt;'CBSA Walk Groupings'!$B$3),'CBSA Walk Groupings'!$A$4,
IF(AND(J1947&lt;='CBSA Walk Groupings'!$B$5,J1947&gt;'CBSA Walk Groupings'!$B$4),'CBSA Walk Groupings'!$A$5,
IF(J1947&gt;'CBSA Walk Groupings'!$B$5,'CBSA Walk Groupings'!$A$6,"")))))</f>
        <v>3</v>
      </c>
      <c r="M1947" s="72">
        <v>0</v>
      </c>
      <c r="N1947" s="72">
        <v>3</v>
      </c>
    </row>
    <row r="1948" spans="1:14" x14ac:dyDescent="0.25">
      <c r="A1948" t="str">
        <f t="shared" si="30"/>
        <v>West Memphis Area Transportation Study_2014</v>
      </c>
      <c r="B1948" t="s">
        <v>533</v>
      </c>
      <c r="C1948" s="49" t="s">
        <v>262</v>
      </c>
      <c r="D1948">
        <v>2014</v>
      </c>
      <c r="E1948" s="45">
        <v>38971.259873299838</v>
      </c>
      <c r="F1948" s="50">
        <v>15546.081848852156</v>
      </c>
      <c r="G1948" s="46">
        <v>6.0027334583334762</v>
      </c>
      <c r="H1948" s="46">
        <v>356.2612453908061</v>
      </c>
      <c r="I1948" s="47">
        <v>3.8612516753066546E-2</v>
      </c>
      <c r="J1948" s="47">
        <v>2.2916465309688991</v>
      </c>
      <c r="K1948" s="48">
        <f>IF(I1948&lt;='CBSA Bike Groupings'!$B$2,'CBSA Bike Groupings'!$A$2,
IF(AND(I1948&lt;='CBSA Bike Groupings'!$B$3,I1948&gt;'CBSA Bike Groupings'!$B$2),'CBSA Bike Groupings'!$A$3,
IF(AND(I1948&lt;='CBSA Bike Groupings'!$B$4,I1948&gt;'CBSA Bike Groupings'!$B$3),'CBSA Bike Groupings'!$A$4,
IF(AND(I1948&lt;='CBSA Bike Groupings'!$B$5,I1948&gt;'CBSA Bike Groupings'!$B$4),'CBSA Bike Groupings'!$A$5,
IF(I1948&gt;'CBSA Bike Groupings'!$B$5,'CBSA Bike Groupings'!$A$6,"")))))</f>
        <v>1</v>
      </c>
      <c r="L1948" s="48">
        <f>IF(J1948&lt;='CBSA Walk Groupings'!$B$2,'CBSA Walk Groupings'!$A$2,
IF(AND(J1948&lt;='CBSA Walk Groupings'!$B$3,J1948&gt;'CBSA Walk Groupings'!$B$2),'CBSA Walk Groupings'!$A$3,
IF(AND(J1948&lt;='CBSA Walk Groupings'!$B$4,J1948&gt;'CBSA Walk Groupings'!$B$3),'CBSA Walk Groupings'!$A$4,
IF(AND(J1948&lt;='CBSA Walk Groupings'!$B$5,J1948&gt;'CBSA Walk Groupings'!$B$4),'CBSA Walk Groupings'!$A$5,
IF(J1948&gt;'CBSA Walk Groupings'!$B$5,'CBSA Walk Groupings'!$A$6,"")))))</f>
        <v>3</v>
      </c>
      <c r="M1948" s="72">
        <v>0</v>
      </c>
      <c r="N1948" s="72">
        <v>0</v>
      </c>
    </row>
    <row r="1949" spans="1:14" x14ac:dyDescent="0.25">
      <c r="A1949" t="str">
        <f t="shared" si="30"/>
        <v>West Memphis Area Transportation Study_2015</v>
      </c>
      <c r="B1949" t="s">
        <v>533</v>
      </c>
      <c r="C1949" s="49" t="s">
        <v>262</v>
      </c>
      <c r="D1949">
        <v>2015</v>
      </c>
      <c r="E1949" s="45">
        <v>38796.974801839395</v>
      </c>
      <c r="F1949" s="50">
        <v>15838.846354126596</v>
      </c>
      <c r="G1949" s="46">
        <v>6.0029437243591284</v>
      </c>
      <c r="H1949" s="46">
        <v>388.07822524304021</v>
      </c>
      <c r="I1949" s="47">
        <v>3.7900132308532328E-2</v>
      </c>
      <c r="J1949" s="47">
        <v>2.4501672442951103</v>
      </c>
      <c r="K1949" s="48">
        <f>IF(I1949&lt;='CBSA Bike Groupings'!$B$2,'CBSA Bike Groupings'!$A$2,
IF(AND(I1949&lt;='CBSA Bike Groupings'!$B$3,I1949&gt;'CBSA Bike Groupings'!$B$2),'CBSA Bike Groupings'!$A$3,
IF(AND(I1949&lt;='CBSA Bike Groupings'!$B$4,I1949&gt;'CBSA Bike Groupings'!$B$3),'CBSA Bike Groupings'!$A$4,
IF(AND(I1949&lt;='CBSA Bike Groupings'!$B$5,I1949&gt;'CBSA Bike Groupings'!$B$4),'CBSA Bike Groupings'!$A$5,
IF(I1949&gt;'CBSA Bike Groupings'!$B$5,'CBSA Bike Groupings'!$A$6,"")))))</f>
        <v>1</v>
      </c>
      <c r="L1949" s="48">
        <f>IF(J1949&lt;='CBSA Walk Groupings'!$B$2,'CBSA Walk Groupings'!$A$2,
IF(AND(J1949&lt;='CBSA Walk Groupings'!$B$3,J1949&gt;'CBSA Walk Groupings'!$B$2),'CBSA Walk Groupings'!$A$3,
IF(AND(J1949&lt;='CBSA Walk Groupings'!$B$4,J1949&gt;'CBSA Walk Groupings'!$B$3),'CBSA Walk Groupings'!$A$4,
IF(AND(J1949&lt;='CBSA Walk Groupings'!$B$5,J1949&gt;'CBSA Walk Groupings'!$B$4),'CBSA Walk Groupings'!$A$5,
IF(J1949&gt;'CBSA Walk Groupings'!$B$5,'CBSA Walk Groupings'!$A$6,"")))))</f>
        <v>4</v>
      </c>
      <c r="M1949" s="72">
        <v>0</v>
      </c>
      <c r="N1949" s="72">
        <v>2</v>
      </c>
    </row>
    <row r="1950" spans="1:14" x14ac:dyDescent="0.25">
      <c r="A1950" t="str">
        <f t="shared" si="30"/>
        <v>West Memphis Area Transportation Study_2016</v>
      </c>
      <c r="B1950" t="s">
        <v>533</v>
      </c>
      <c r="C1950" s="49" t="s">
        <v>262</v>
      </c>
      <c r="D1950">
        <v>2016</v>
      </c>
      <c r="E1950" s="45">
        <v>38482.255578549317</v>
      </c>
      <c r="F1950" s="50">
        <v>15873.440621575746</v>
      </c>
      <c r="G1950" s="46">
        <v>2.7860240323280003E-3</v>
      </c>
      <c r="H1950" s="46">
        <v>281.47348812780268</v>
      </c>
      <c r="I1950" s="47">
        <v>1.7551481740771042E-5</v>
      </c>
      <c r="J1950" s="47">
        <v>1.7732355249133187</v>
      </c>
      <c r="K1950" s="48">
        <f>IF(I1950&lt;='CBSA Bike Groupings'!$B$2,'CBSA Bike Groupings'!$A$2,
IF(AND(I1950&lt;='CBSA Bike Groupings'!$B$3,I1950&gt;'CBSA Bike Groupings'!$B$2),'CBSA Bike Groupings'!$A$3,
IF(AND(I1950&lt;='CBSA Bike Groupings'!$B$4,I1950&gt;'CBSA Bike Groupings'!$B$3),'CBSA Bike Groupings'!$A$4,
IF(AND(I1950&lt;='CBSA Bike Groupings'!$B$5,I1950&gt;'CBSA Bike Groupings'!$B$4),'CBSA Bike Groupings'!$A$5,
IF(I1950&gt;'CBSA Bike Groupings'!$B$5,'CBSA Bike Groupings'!$A$6,"")))))</f>
        <v>1</v>
      </c>
      <c r="L1950" s="48">
        <f>IF(J1950&lt;='CBSA Walk Groupings'!$B$2,'CBSA Walk Groupings'!$A$2,
IF(AND(J1950&lt;='CBSA Walk Groupings'!$B$3,J1950&gt;'CBSA Walk Groupings'!$B$2),'CBSA Walk Groupings'!$A$3,
IF(AND(J1950&lt;='CBSA Walk Groupings'!$B$4,J1950&gt;'CBSA Walk Groupings'!$B$3),'CBSA Walk Groupings'!$A$4,
IF(AND(J1950&lt;='CBSA Walk Groupings'!$B$5,J1950&gt;'CBSA Walk Groupings'!$B$4),'CBSA Walk Groupings'!$A$5,
IF(J1950&gt;'CBSA Walk Groupings'!$B$5,'CBSA Walk Groupings'!$A$6,"")))))</f>
        <v>2</v>
      </c>
      <c r="M1950" s="72">
        <v>0</v>
      </c>
      <c r="N1950" s="72">
        <v>3</v>
      </c>
    </row>
    <row r="1951" spans="1:14" x14ac:dyDescent="0.25">
      <c r="A1951" t="str">
        <f t="shared" si="30"/>
        <v>West Memphis Area Transportation Study_2017</v>
      </c>
      <c r="B1951" t="s">
        <v>533</v>
      </c>
      <c r="C1951" s="49" t="s">
        <v>262</v>
      </c>
      <c r="D1951">
        <v>2017</v>
      </c>
      <c r="E1951" s="45">
        <v>38130</v>
      </c>
      <c r="F1951" s="50">
        <v>15844</v>
      </c>
      <c r="G1951" s="46">
        <v>0</v>
      </c>
      <c r="H1951" s="46">
        <v>204</v>
      </c>
      <c r="I1951" s="47">
        <f>(G1951/$F1951)*100</f>
        <v>0</v>
      </c>
      <c r="J1951" s="47">
        <f>(H1951/$F1951)*100</f>
        <v>1.2875536480686696</v>
      </c>
      <c r="K1951" s="48">
        <f>IF(I1951&lt;='CBSA Bike Groupings'!$B$2,'CBSA Bike Groupings'!$A$2,
IF(AND(I1951&lt;='CBSA Bike Groupings'!$B$3,I1951&gt;'CBSA Bike Groupings'!$B$2),'CBSA Bike Groupings'!$A$3,
IF(AND(I1951&lt;='CBSA Bike Groupings'!$B$4,I1951&gt;'CBSA Bike Groupings'!$B$3),'CBSA Bike Groupings'!$A$4,
IF(AND(I1951&lt;='CBSA Bike Groupings'!$B$5,I1951&gt;'CBSA Bike Groupings'!$B$4),'CBSA Bike Groupings'!$A$5,
IF(I1951&gt;'CBSA Bike Groupings'!$B$5,'CBSA Bike Groupings'!$A$6,"")))))</f>
        <v>1</v>
      </c>
      <c r="L1951" s="48">
        <f>IF(J1951&lt;='CBSA Walk Groupings'!$B$2,'CBSA Walk Groupings'!$A$2,
IF(AND(J1951&lt;='CBSA Walk Groupings'!$B$3,J1951&gt;'CBSA Walk Groupings'!$B$2),'CBSA Walk Groupings'!$A$3,
IF(AND(J1951&lt;='CBSA Walk Groupings'!$B$4,J1951&gt;'CBSA Walk Groupings'!$B$3),'CBSA Walk Groupings'!$A$4,
IF(AND(J1951&lt;='CBSA Walk Groupings'!$B$5,J1951&gt;'CBSA Walk Groupings'!$B$4),'CBSA Walk Groupings'!$A$5,
IF(J1951&gt;'CBSA Walk Groupings'!$B$5,'CBSA Walk Groupings'!$A$6,"")))))</f>
        <v>1</v>
      </c>
      <c r="M1951" s="72">
        <v>0</v>
      </c>
      <c r="N1951" s="72">
        <v>3</v>
      </c>
    </row>
    <row r="1952" spans="1:14" x14ac:dyDescent="0.25">
      <c r="A1952" t="str">
        <f t="shared" si="30"/>
        <v>West Michigan Shoreline Regional Development Commission_2013</v>
      </c>
      <c r="B1952" t="s">
        <v>534</v>
      </c>
      <c r="C1952" s="49" t="s">
        <v>133</v>
      </c>
      <c r="D1952">
        <v>2013</v>
      </c>
      <c r="E1952" s="45">
        <v>211552.6690592652</v>
      </c>
      <c r="F1952" s="50">
        <v>84973.894788343998</v>
      </c>
      <c r="G1952" s="46">
        <v>400.82917780606408</v>
      </c>
      <c r="H1952" s="46">
        <v>1174.9562541169507</v>
      </c>
      <c r="I1952" s="47">
        <v>0.47170860980829893</v>
      </c>
      <c r="J1952" s="47">
        <v>1.382726138472967</v>
      </c>
      <c r="K1952" s="48">
        <f>IF(I1952&lt;='CBSA Bike Groupings'!$B$2,'CBSA Bike Groupings'!$A$2,
IF(AND(I1952&lt;='CBSA Bike Groupings'!$B$3,I1952&gt;'CBSA Bike Groupings'!$B$2),'CBSA Bike Groupings'!$A$3,
IF(AND(I1952&lt;='CBSA Bike Groupings'!$B$4,I1952&gt;'CBSA Bike Groupings'!$B$3),'CBSA Bike Groupings'!$A$4,
IF(AND(I1952&lt;='CBSA Bike Groupings'!$B$5,I1952&gt;'CBSA Bike Groupings'!$B$4),'CBSA Bike Groupings'!$A$5,
IF(I1952&gt;'CBSA Bike Groupings'!$B$5,'CBSA Bike Groupings'!$A$6,"")))))</f>
        <v>3</v>
      </c>
      <c r="L1952" s="48">
        <f>IF(J1952&lt;='CBSA Walk Groupings'!$B$2,'CBSA Walk Groupings'!$A$2,
IF(AND(J1952&lt;='CBSA Walk Groupings'!$B$3,J1952&gt;'CBSA Walk Groupings'!$B$2),'CBSA Walk Groupings'!$A$3,
IF(AND(J1952&lt;='CBSA Walk Groupings'!$B$4,J1952&gt;'CBSA Walk Groupings'!$B$3),'CBSA Walk Groupings'!$A$4,
IF(AND(J1952&lt;='CBSA Walk Groupings'!$B$5,J1952&gt;'CBSA Walk Groupings'!$B$4),'CBSA Walk Groupings'!$A$5,
IF(J1952&gt;'CBSA Walk Groupings'!$B$5,'CBSA Walk Groupings'!$A$6,"")))))</f>
        <v>2</v>
      </c>
      <c r="M1952" s="72">
        <v>0</v>
      </c>
      <c r="N1952" s="72">
        <v>0</v>
      </c>
    </row>
    <row r="1953" spans="1:14" x14ac:dyDescent="0.25">
      <c r="A1953" t="str">
        <f t="shared" si="30"/>
        <v>West Michigan Shoreline Regional Development Commission_2014</v>
      </c>
      <c r="B1953" t="s">
        <v>534</v>
      </c>
      <c r="C1953" s="49" t="s">
        <v>133</v>
      </c>
      <c r="D1953">
        <v>2014</v>
      </c>
      <c r="E1953" s="45">
        <v>212354.93751244506</v>
      </c>
      <c r="F1953" s="50">
        <v>86591.202852495422</v>
      </c>
      <c r="G1953" s="46">
        <v>411.24444407616306</v>
      </c>
      <c r="H1953" s="46">
        <v>1085.9381213773204</v>
      </c>
      <c r="I1953" s="47">
        <v>0.47492635571387226</v>
      </c>
      <c r="J1953" s="47">
        <v>1.2540975129161465</v>
      </c>
      <c r="K1953" s="48">
        <f>IF(I1953&lt;='CBSA Bike Groupings'!$B$2,'CBSA Bike Groupings'!$A$2,
IF(AND(I1953&lt;='CBSA Bike Groupings'!$B$3,I1953&gt;'CBSA Bike Groupings'!$B$2),'CBSA Bike Groupings'!$A$3,
IF(AND(I1953&lt;='CBSA Bike Groupings'!$B$4,I1953&gt;'CBSA Bike Groupings'!$B$3),'CBSA Bike Groupings'!$A$4,
IF(AND(I1953&lt;='CBSA Bike Groupings'!$B$5,I1953&gt;'CBSA Bike Groupings'!$B$4),'CBSA Bike Groupings'!$A$5,
IF(I1953&gt;'CBSA Bike Groupings'!$B$5,'CBSA Bike Groupings'!$A$6,"")))))</f>
        <v>3</v>
      </c>
      <c r="L1953" s="48">
        <f>IF(J1953&lt;='CBSA Walk Groupings'!$B$2,'CBSA Walk Groupings'!$A$2,
IF(AND(J1953&lt;='CBSA Walk Groupings'!$B$3,J1953&gt;'CBSA Walk Groupings'!$B$2),'CBSA Walk Groupings'!$A$3,
IF(AND(J1953&lt;='CBSA Walk Groupings'!$B$4,J1953&gt;'CBSA Walk Groupings'!$B$3),'CBSA Walk Groupings'!$A$4,
IF(AND(J1953&lt;='CBSA Walk Groupings'!$B$5,J1953&gt;'CBSA Walk Groupings'!$B$4),'CBSA Walk Groupings'!$A$5,
IF(J1953&gt;'CBSA Walk Groupings'!$B$5,'CBSA Walk Groupings'!$A$6,"")))))</f>
        <v>1</v>
      </c>
      <c r="M1953" s="72">
        <v>0</v>
      </c>
      <c r="N1953" s="72">
        <v>1</v>
      </c>
    </row>
    <row r="1954" spans="1:14" x14ac:dyDescent="0.25">
      <c r="A1954" t="str">
        <f t="shared" si="30"/>
        <v>West Michigan Shoreline Regional Development Commission_2015</v>
      </c>
      <c r="B1954" t="s">
        <v>534</v>
      </c>
      <c r="C1954" s="49" t="s">
        <v>133</v>
      </c>
      <c r="D1954">
        <v>2015</v>
      </c>
      <c r="E1954" s="45">
        <v>213176.47546215067</v>
      </c>
      <c r="F1954" s="50">
        <v>88573.664244963235</v>
      </c>
      <c r="G1954" s="46">
        <v>466.94216636836052</v>
      </c>
      <c r="H1954" s="46">
        <v>1024.0923525336973</v>
      </c>
      <c r="I1954" s="47">
        <v>0.5271794616929979</v>
      </c>
      <c r="J1954" s="47">
        <v>1.1562041169499575</v>
      </c>
      <c r="K1954" s="48">
        <f>IF(I1954&lt;='CBSA Bike Groupings'!$B$2,'CBSA Bike Groupings'!$A$2,
IF(AND(I1954&lt;='CBSA Bike Groupings'!$B$3,I1954&gt;'CBSA Bike Groupings'!$B$2),'CBSA Bike Groupings'!$A$3,
IF(AND(I1954&lt;='CBSA Bike Groupings'!$B$4,I1954&gt;'CBSA Bike Groupings'!$B$3),'CBSA Bike Groupings'!$A$4,
IF(AND(I1954&lt;='CBSA Bike Groupings'!$B$5,I1954&gt;'CBSA Bike Groupings'!$B$4),'CBSA Bike Groupings'!$A$5,
IF(I1954&gt;'CBSA Bike Groupings'!$B$5,'CBSA Bike Groupings'!$A$6,"")))))</f>
        <v>3</v>
      </c>
      <c r="L1954" s="48">
        <f>IF(J1954&lt;='CBSA Walk Groupings'!$B$2,'CBSA Walk Groupings'!$A$2,
IF(AND(J1954&lt;='CBSA Walk Groupings'!$B$3,J1954&gt;'CBSA Walk Groupings'!$B$2),'CBSA Walk Groupings'!$A$3,
IF(AND(J1954&lt;='CBSA Walk Groupings'!$B$4,J1954&gt;'CBSA Walk Groupings'!$B$3),'CBSA Walk Groupings'!$A$4,
IF(AND(J1954&lt;='CBSA Walk Groupings'!$B$5,J1954&gt;'CBSA Walk Groupings'!$B$4),'CBSA Walk Groupings'!$A$5,
IF(J1954&gt;'CBSA Walk Groupings'!$B$5,'CBSA Walk Groupings'!$A$6,"")))))</f>
        <v>1</v>
      </c>
      <c r="M1954" s="72">
        <v>1</v>
      </c>
      <c r="N1954" s="72">
        <v>3</v>
      </c>
    </row>
    <row r="1955" spans="1:14" x14ac:dyDescent="0.25">
      <c r="A1955" t="str">
        <f t="shared" si="30"/>
        <v>West Michigan Shoreline Regional Development Commission_2016</v>
      </c>
      <c r="B1955" t="s">
        <v>534</v>
      </c>
      <c r="C1955" s="49" t="s">
        <v>133</v>
      </c>
      <c r="D1955">
        <v>2016</v>
      </c>
      <c r="E1955" s="45">
        <v>214267.1324384847</v>
      </c>
      <c r="F1955" s="50">
        <v>90732.534397372452</v>
      </c>
      <c r="G1955" s="46">
        <v>518.66250314830734</v>
      </c>
      <c r="H1955" s="46">
        <v>1042.7630249666663</v>
      </c>
      <c r="I1955" s="47">
        <v>0.57163894582374575</v>
      </c>
      <c r="J1955" s="47">
        <v>1.1492713522139464</v>
      </c>
      <c r="K1955" s="48">
        <f>IF(I1955&lt;='CBSA Bike Groupings'!$B$2,'CBSA Bike Groupings'!$A$2,
IF(AND(I1955&lt;='CBSA Bike Groupings'!$B$3,I1955&gt;'CBSA Bike Groupings'!$B$2),'CBSA Bike Groupings'!$A$3,
IF(AND(I1955&lt;='CBSA Bike Groupings'!$B$4,I1955&gt;'CBSA Bike Groupings'!$B$3),'CBSA Bike Groupings'!$A$4,
IF(AND(I1955&lt;='CBSA Bike Groupings'!$B$5,I1955&gt;'CBSA Bike Groupings'!$B$4),'CBSA Bike Groupings'!$A$5,
IF(I1955&gt;'CBSA Bike Groupings'!$B$5,'CBSA Bike Groupings'!$A$6,"")))))</f>
        <v>3</v>
      </c>
      <c r="L1955" s="48">
        <f>IF(J1955&lt;='CBSA Walk Groupings'!$B$2,'CBSA Walk Groupings'!$A$2,
IF(AND(J1955&lt;='CBSA Walk Groupings'!$B$3,J1955&gt;'CBSA Walk Groupings'!$B$2),'CBSA Walk Groupings'!$A$3,
IF(AND(J1955&lt;='CBSA Walk Groupings'!$B$4,J1955&gt;'CBSA Walk Groupings'!$B$3),'CBSA Walk Groupings'!$A$4,
IF(AND(J1955&lt;='CBSA Walk Groupings'!$B$5,J1955&gt;'CBSA Walk Groupings'!$B$4),'CBSA Walk Groupings'!$A$5,
IF(J1955&gt;'CBSA Walk Groupings'!$B$5,'CBSA Walk Groupings'!$A$6,"")))))</f>
        <v>1</v>
      </c>
      <c r="M1955" s="72">
        <v>0</v>
      </c>
      <c r="N1955" s="72">
        <v>1</v>
      </c>
    </row>
    <row r="1956" spans="1:14" x14ac:dyDescent="0.25">
      <c r="A1956" t="str">
        <f t="shared" si="30"/>
        <v>West Michigan Shoreline Regional Development Commission_2017</v>
      </c>
      <c r="B1956" t="s">
        <v>534</v>
      </c>
      <c r="C1956" s="49" t="s">
        <v>133</v>
      </c>
      <c r="D1956">
        <v>2017</v>
      </c>
      <c r="E1956" s="45">
        <v>215480</v>
      </c>
      <c r="F1956" s="50">
        <v>92994</v>
      </c>
      <c r="G1956" s="46">
        <v>487</v>
      </c>
      <c r="H1956" s="46">
        <v>1062</v>
      </c>
      <c r="I1956" s="47">
        <f>(G1956/$F1956)*100</f>
        <v>0.52368970041077922</v>
      </c>
      <c r="J1956" s="47">
        <f>(H1956/$F1956)*100</f>
        <v>1.1420091618814117</v>
      </c>
      <c r="K1956" s="48">
        <f>IF(I1956&lt;='CBSA Bike Groupings'!$B$2,'CBSA Bike Groupings'!$A$2,
IF(AND(I1956&lt;='CBSA Bike Groupings'!$B$3,I1956&gt;'CBSA Bike Groupings'!$B$2),'CBSA Bike Groupings'!$A$3,
IF(AND(I1956&lt;='CBSA Bike Groupings'!$B$4,I1956&gt;'CBSA Bike Groupings'!$B$3),'CBSA Bike Groupings'!$A$4,
IF(AND(I1956&lt;='CBSA Bike Groupings'!$B$5,I1956&gt;'CBSA Bike Groupings'!$B$4),'CBSA Bike Groupings'!$A$5,
IF(I1956&gt;'CBSA Bike Groupings'!$B$5,'CBSA Bike Groupings'!$A$6,"")))))</f>
        <v>3</v>
      </c>
      <c r="L1956" s="48">
        <f>IF(J1956&lt;='CBSA Walk Groupings'!$B$2,'CBSA Walk Groupings'!$A$2,
IF(AND(J1956&lt;='CBSA Walk Groupings'!$B$3,J1956&gt;'CBSA Walk Groupings'!$B$2),'CBSA Walk Groupings'!$A$3,
IF(AND(J1956&lt;='CBSA Walk Groupings'!$B$4,J1956&gt;'CBSA Walk Groupings'!$B$3),'CBSA Walk Groupings'!$A$4,
IF(AND(J1956&lt;='CBSA Walk Groupings'!$B$5,J1956&gt;'CBSA Walk Groupings'!$B$4),'CBSA Walk Groupings'!$A$5,
IF(J1956&gt;'CBSA Walk Groupings'!$B$5,'CBSA Walk Groupings'!$A$6,"")))))</f>
        <v>1</v>
      </c>
      <c r="M1956" s="72">
        <v>1</v>
      </c>
      <c r="N1956" s="72">
        <v>2</v>
      </c>
    </row>
    <row r="1957" spans="1:14" x14ac:dyDescent="0.25">
      <c r="A1957" t="str">
        <f t="shared" si="30"/>
        <v>Whatcom COG_2013</v>
      </c>
      <c r="B1957" t="s">
        <v>535</v>
      </c>
      <c r="C1957" s="49" t="s">
        <v>347</v>
      </c>
      <c r="D1957">
        <v>2013</v>
      </c>
      <c r="E1957" s="45">
        <v>77696.720707537694</v>
      </c>
      <c r="F1957" s="50">
        <v>37417.317433430748</v>
      </c>
      <c r="G1957" s="46">
        <v>1028.4931823672414</v>
      </c>
      <c r="H1957" s="46">
        <v>3000.8632196127464</v>
      </c>
      <c r="I1957" s="47">
        <v>2.7487090281045305</v>
      </c>
      <c r="J1957" s="47">
        <v>8.0199849306449895</v>
      </c>
      <c r="K1957" s="48">
        <f>IF(I1957&lt;='CBSA Bike Groupings'!$B$2,'CBSA Bike Groupings'!$A$2,
IF(AND(I1957&lt;='CBSA Bike Groupings'!$B$3,I1957&gt;'CBSA Bike Groupings'!$B$2),'CBSA Bike Groupings'!$A$3,
IF(AND(I1957&lt;='CBSA Bike Groupings'!$B$4,I1957&gt;'CBSA Bike Groupings'!$B$3),'CBSA Bike Groupings'!$A$4,
IF(AND(I1957&lt;='CBSA Bike Groupings'!$B$5,I1957&gt;'CBSA Bike Groupings'!$B$4),'CBSA Bike Groupings'!$A$5,
IF(I1957&gt;'CBSA Bike Groupings'!$B$5,'CBSA Bike Groupings'!$A$6,"")))))</f>
        <v>5</v>
      </c>
      <c r="L1957" s="48">
        <f>IF(J1957&lt;='CBSA Walk Groupings'!$B$2,'CBSA Walk Groupings'!$A$2,
IF(AND(J1957&lt;='CBSA Walk Groupings'!$B$3,J1957&gt;'CBSA Walk Groupings'!$B$2),'CBSA Walk Groupings'!$A$3,
IF(AND(J1957&lt;='CBSA Walk Groupings'!$B$4,J1957&gt;'CBSA Walk Groupings'!$B$3),'CBSA Walk Groupings'!$A$4,
IF(AND(J1957&lt;='CBSA Walk Groupings'!$B$5,J1957&gt;'CBSA Walk Groupings'!$B$4),'CBSA Walk Groupings'!$A$5,
IF(J1957&gt;'CBSA Walk Groupings'!$B$5,'CBSA Walk Groupings'!$A$6,"")))))</f>
        <v>5</v>
      </c>
      <c r="M1957" s="72">
        <v>0</v>
      </c>
      <c r="N1957" s="72">
        <v>0</v>
      </c>
    </row>
    <row r="1958" spans="1:14" x14ac:dyDescent="0.25">
      <c r="A1958" t="str">
        <f t="shared" si="30"/>
        <v>Whatcom COG_2014</v>
      </c>
      <c r="B1958" t="s">
        <v>535</v>
      </c>
      <c r="C1958" s="49" t="s">
        <v>347</v>
      </c>
      <c r="D1958">
        <v>2014</v>
      </c>
      <c r="E1958" s="45">
        <v>77790.202971404506</v>
      </c>
      <c r="F1958" s="50">
        <v>37985.080691833864</v>
      </c>
      <c r="G1958" s="46">
        <v>1208.3028855683419</v>
      </c>
      <c r="H1958" s="46">
        <v>3043.1409247886136</v>
      </c>
      <c r="I1958" s="47">
        <v>3.1809933362287315</v>
      </c>
      <c r="J1958" s="47">
        <v>8.0114109786341352</v>
      </c>
      <c r="K1958" s="48">
        <f>IF(I1958&lt;='CBSA Bike Groupings'!$B$2,'CBSA Bike Groupings'!$A$2,
IF(AND(I1958&lt;='CBSA Bike Groupings'!$B$3,I1958&gt;'CBSA Bike Groupings'!$B$2),'CBSA Bike Groupings'!$A$3,
IF(AND(I1958&lt;='CBSA Bike Groupings'!$B$4,I1958&gt;'CBSA Bike Groupings'!$B$3),'CBSA Bike Groupings'!$A$4,
IF(AND(I1958&lt;='CBSA Bike Groupings'!$B$5,I1958&gt;'CBSA Bike Groupings'!$B$4),'CBSA Bike Groupings'!$A$5,
IF(I1958&gt;'CBSA Bike Groupings'!$B$5,'CBSA Bike Groupings'!$A$6,"")))))</f>
        <v>5</v>
      </c>
      <c r="L1958" s="48">
        <f>IF(J1958&lt;='CBSA Walk Groupings'!$B$2,'CBSA Walk Groupings'!$A$2,
IF(AND(J1958&lt;='CBSA Walk Groupings'!$B$3,J1958&gt;'CBSA Walk Groupings'!$B$2),'CBSA Walk Groupings'!$A$3,
IF(AND(J1958&lt;='CBSA Walk Groupings'!$B$4,J1958&gt;'CBSA Walk Groupings'!$B$3),'CBSA Walk Groupings'!$A$4,
IF(AND(J1958&lt;='CBSA Walk Groupings'!$B$5,J1958&gt;'CBSA Walk Groupings'!$B$4),'CBSA Walk Groupings'!$A$5,
IF(J1958&gt;'CBSA Walk Groupings'!$B$5,'CBSA Walk Groupings'!$A$6,"")))))</f>
        <v>5</v>
      </c>
      <c r="M1958" s="72">
        <v>0</v>
      </c>
      <c r="N1958" s="72">
        <v>2</v>
      </c>
    </row>
    <row r="1959" spans="1:14" x14ac:dyDescent="0.25">
      <c r="A1959" t="str">
        <f t="shared" si="30"/>
        <v>Whatcom COG_2015</v>
      </c>
      <c r="B1959" t="s">
        <v>535</v>
      </c>
      <c r="C1959" s="49" t="s">
        <v>347</v>
      </c>
      <c r="D1959">
        <v>2015</v>
      </c>
      <c r="E1959" s="45">
        <v>78967.435716507651</v>
      </c>
      <c r="F1959" s="50">
        <v>38863.142196018081</v>
      </c>
      <c r="G1959" s="46">
        <v>1285.8580984778266</v>
      </c>
      <c r="H1959" s="46">
        <v>3172.9757677963712</v>
      </c>
      <c r="I1959" s="47">
        <v>3.3086827925344022</v>
      </c>
      <c r="J1959" s="47">
        <v>8.1644859074762994</v>
      </c>
      <c r="K1959" s="48">
        <f>IF(I1959&lt;='CBSA Bike Groupings'!$B$2,'CBSA Bike Groupings'!$A$2,
IF(AND(I1959&lt;='CBSA Bike Groupings'!$B$3,I1959&gt;'CBSA Bike Groupings'!$B$2),'CBSA Bike Groupings'!$A$3,
IF(AND(I1959&lt;='CBSA Bike Groupings'!$B$4,I1959&gt;'CBSA Bike Groupings'!$B$3),'CBSA Bike Groupings'!$A$4,
IF(AND(I1959&lt;='CBSA Bike Groupings'!$B$5,I1959&gt;'CBSA Bike Groupings'!$B$4),'CBSA Bike Groupings'!$A$5,
IF(I1959&gt;'CBSA Bike Groupings'!$B$5,'CBSA Bike Groupings'!$A$6,"")))))</f>
        <v>5</v>
      </c>
      <c r="L1959" s="48">
        <f>IF(J1959&lt;='CBSA Walk Groupings'!$B$2,'CBSA Walk Groupings'!$A$2,
IF(AND(J1959&lt;='CBSA Walk Groupings'!$B$3,J1959&gt;'CBSA Walk Groupings'!$B$2),'CBSA Walk Groupings'!$A$3,
IF(AND(J1959&lt;='CBSA Walk Groupings'!$B$4,J1959&gt;'CBSA Walk Groupings'!$B$3),'CBSA Walk Groupings'!$A$4,
IF(AND(J1959&lt;='CBSA Walk Groupings'!$B$5,J1959&gt;'CBSA Walk Groupings'!$B$4),'CBSA Walk Groupings'!$A$5,
IF(J1959&gt;'CBSA Walk Groupings'!$B$5,'CBSA Walk Groupings'!$A$6,"")))))</f>
        <v>5</v>
      </c>
      <c r="M1959" s="72">
        <v>0</v>
      </c>
      <c r="N1959" s="72">
        <v>2</v>
      </c>
    </row>
    <row r="1960" spans="1:14" x14ac:dyDescent="0.25">
      <c r="A1960" t="str">
        <f t="shared" si="30"/>
        <v>Whatcom COG_2016</v>
      </c>
      <c r="B1960" t="s">
        <v>535</v>
      </c>
      <c r="C1960" s="49" t="s">
        <v>347</v>
      </c>
      <c r="D1960">
        <v>2016</v>
      </c>
      <c r="E1960" s="45">
        <v>79519.525528591781</v>
      </c>
      <c r="F1960" s="50">
        <v>39123.321676885149</v>
      </c>
      <c r="G1960" s="46">
        <v>1143.9896029754264</v>
      </c>
      <c r="H1960" s="46">
        <v>2874.8894815959534</v>
      </c>
      <c r="I1960" s="47">
        <v>2.9240605192562641</v>
      </c>
      <c r="J1960" s="47">
        <v>7.3482755511899605</v>
      </c>
      <c r="K1960" s="48">
        <f>IF(I1960&lt;='CBSA Bike Groupings'!$B$2,'CBSA Bike Groupings'!$A$2,
IF(AND(I1960&lt;='CBSA Bike Groupings'!$B$3,I1960&gt;'CBSA Bike Groupings'!$B$2),'CBSA Bike Groupings'!$A$3,
IF(AND(I1960&lt;='CBSA Bike Groupings'!$B$4,I1960&gt;'CBSA Bike Groupings'!$B$3),'CBSA Bike Groupings'!$A$4,
IF(AND(I1960&lt;='CBSA Bike Groupings'!$B$5,I1960&gt;'CBSA Bike Groupings'!$B$4),'CBSA Bike Groupings'!$A$5,
IF(I1960&gt;'CBSA Bike Groupings'!$B$5,'CBSA Bike Groupings'!$A$6,"")))))</f>
        <v>5</v>
      </c>
      <c r="L1960" s="48">
        <f>IF(J1960&lt;='CBSA Walk Groupings'!$B$2,'CBSA Walk Groupings'!$A$2,
IF(AND(J1960&lt;='CBSA Walk Groupings'!$B$3,J1960&gt;'CBSA Walk Groupings'!$B$2),'CBSA Walk Groupings'!$A$3,
IF(AND(J1960&lt;='CBSA Walk Groupings'!$B$4,J1960&gt;'CBSA Walk Groupings'!$B$3),'CBSA Walk Groupings'!$A$4,
IF(AND(J1960&lt;='CBSA Walk Groupings'!$B$5,J1960&gt;'CBSA Walk Groupings'!$B$4),'CBSA Walk Groupings'!$A$5,
IF(J1960&gt;'CBSA Walk Groupings'!$B$5,'CBSA Walk Groupings'!$A$6,"")))))</f>
        <v>5</v>
      </c>
      <c r="M1960" s="72">
        <v>1</v>
      </c>
      <c r="N1960" s="72">
        <v>0</v>
      </c>
    </row>
    <row r="1961" spans="1:14" x14ac:dyDescent="0.25">
      <c r="A1961" t="str">
        <f t="shared" si="30"/>
        <v>Whatcom COG_2017</v>
      </c>
      <c r="B1961" t="s">
        <v>535</v>
      </c>
      <c r="C1961" s="49" t="s">
        <v>347</v>
      </c>
      <c r="D1961">
        <v>2017</v>
      </c>
      <c r="E1961" s="45">
        <v>80694</v>
      </c>
      <c r="F1961" s="50">
        <v>40181</v>
      </c>
      <c r="G1961" s="46">
        <v>1186</v>
      </c>
      <c r="H1961" s="46">
        <v>2747</v>
      </c>
      <c r="I1961" s="47">
        <f>(G1961/$F1961)*100</f>
        <v>2.9516438117518229</v>
      </c>
      <c r="J1961" s="47">
        <f>(H1961/$F1961)*100</f>
        <v>6.836564545431921</v>
      </c>
      <c r="K1961" s="48">
        <f>IF(I1961&lt;='CBSA Bike Groupings'!$B$2,'CBSA Bike Groupings'!$A$2,
IF(AND(I1961&lt;='CBSA Bike Groupings'!$B$3,I1961&gt;'CBSA Bike Groupings'!$B$2),'CBSA Bike Groupings'!$A$3,
IF(AND(I1961&lt;='CBSA Bike Groupings'!$B$4,I1961&gt;'CBSA Bike Groupings'!$B$3),'CBSA Bike Groupings'!$A$4,
IF(AND(I1961&lt;='CBSA Bike Groupings'!$B$5,I1961&gt;'CBSA Bike Groupings'!$B$4),'CBSA Bike Groupings'!$A$5,
IF(I1961&gt;'CBSA Bike Groupings'!$B$5,'CBSA Bike Groupings'!$A$6,"")))))</f>
        <v>5</v>
      </c>
      <c r="L1961" s="48">
        <f>IF(J1961&lt;='CBSA Walk Groupings'!$B$2,'CBSA Walk Groupings'!$A$2,
IF(AND(J1961&lt;='CBSA Walk Groupings'!$B$3,J1961&gt;'CBSA Walk Groupings'!$B$2),'CBSA Walk Groupings'!$A$3,
IF(AND(J1961&lt;='CBSA Walk Groupings'!$B$4,J1961&gt;'CBSA Walk Groupings'!$B$3),'CBSA Walk Groupings'!$A$4,
IF(AND(J1961&lt;='CBSA Walk Groupings'!$B$5,J1961&gt;'CBSA Walk Groupings'!$B$4),'CBSA Walk Groupings'!$A$5,
IF(J1961&gt;'CBSA Walk Groupings'!$B$5,'CBSA Walk Groupings'!$A$6,"")))))</f>
        <v>5</v>
      </c>
      <c r="M1961" s="72">
        <v>2</v>
      </c>
      <c r="N1961" s="72">
        <v>2</v>
      </c>
    </row>
    <row r="1962" spans="1:14" x14ac:dyDescent="0.25">
      <c r="A1962" t="str">
        <f t="shared" si="30"/>
        <v>Wichita Area MPO_2013</v>
      </c>
      <c r="B1962" t="s">
        <v>536</v>
      </c>
      <c r="C1962" s="49" t="s">
        <v>252</v>
      </c>
      <c r="D1962">
        <v>2013</v>
      </c>
      <c r="E1962" s="45">
        <v>516607.10804262263</v>
      </c>
      <c r="F1962" s="50">
        <v>241693.01932579</v>
      </c>
      <c r="G1962" s="46">
        <v>591.64172383870994</v>
      </c>
      <c r="H1962" s="46">
        <v>2806.1446414853008</v>
      </c>
      <c r="I1962" s="47">
        <v>0.24479057172983831</v>
      </c>
      <c r="J1962" s="47">
        <v>1.1610366941143466</v>
      </c>
      <c r="K1962" s="48">
        <f>IF(I1962&lt;='CBSA Bike Groupings'!$B$2,'CBSA Bike Groupings'!$A$2,
IF(AND(I1962&lt;='CBSA Bike Groupings'!$B$3,I1962&gt;'CBSA Bike Groupings'!$B$2),'CBSA Bike Groupings'!$A$3,
IF(AND(I1962&lt;='CBSA Bike Groupings'!$B$4,I1962&gt;'CBSA Bike Groupings'!$B$3),'CBSA Bike Groupings'!$A$4,
IF(AND(I1962&lt;='CBSA Bike Groupings'!$B$5,I1962&gt;'CBSA Bike Groupings'!$B$4),'CBSA Bike Groupings'!$A$5,
IF(I1962&gt;'CBSA Bike Groupings'!$B$5,'CBSA Bike Groupings'!$A$6,"")))))</f>
        <v>2</v>
      </c>
      <c r="L1962" s="48">
        <f>IF(J1962&lt;='CBSA Walk Groupings'!$B$2,'CBSA Walk Groupings'!$A$2,
IF(AND(J1962&lt;='CBSA Walk Groupings'!$B$3,J1962&gt;'CBSA Walk Groupings'!$B$2),'CBSA Walk Groupings'!$A$3,
IF(AND(J1962&lt;='CBSA Walk Groupings'!$B$4,J1962&gt;'CBSA Walk Groupings'!$B$3),'CBSA Walk Groupings'!$A$4,
IF(AND(J1962&lt;='CBSA Walk Groupings'!$B$5,J1962&gt;'CBSA Walk Groupings'!$B$4),'CBSA Walk Groupings'!$A$5,
IF(J1962&gt;'CBSA Walk Groupings'!$B$5,'CBSA Walk Groupings'!$A$6,"")))))</f>
        <v>1</v>
      </c>
      <c r="M1962" s="72">
        <v>0</v>
      </c>
      <c r="N1962" s="72">
        <v>5</v>
      </c>
    </row>
    <row r="1963" spans="1:14" x14ac:dyDescent="0.25">
      <c r="A1963" t="str">
        <f t="shared" si="30"/>
        <v>Wichita Area MPO_2014</v>
      </c>
      <c r="B1963" t="s">
        <v>536</v>
      </c>
      <c r="C1963" s="49" t="s">
        <v>252</v>
      </c>
      <c r="D1963">
        <v>2014</v>
      </c>
      <c r="E1963" s="45">
        <v>519845.25462513807</v>
      </c>
      <c r="F1963" s="50">
        <v>243686.78316243298</v>
      </c>
      <c r="G1963" s="46">
        <v>583.79530304508376</v>
      </c>
      <c r="H1963" s="46">
        <v>2852.9891867934434</v>
      </c>
      <c r="I1963" s="47">
        <v>0.23956789755640809</v>
      </c>
      <c r="J1963" s="47">
        <v>1.1707607403934344</v>
      </c>
      <c r="K1963" s="48">
        <f>IF(I1963&lt;='CBSA Bike Groupings'!$B$2,'CBSA Bike Groupings'!$A$2,
IF(AND(I1963&lt;='CBSA Bike Groupings'!$B$3,I1963&gt;'CBSA Bike Groupings'!$B$2),'CBSA Bike Groupings'!$A$3,
IF(AND(I1963&lt;='CBSA Bike Groupings'!$B$4,I1963&gt;'CBSA Bike Groupings'!$B$3),'CBSA Bike Groupings'!$A$4,
IF(AND(I1963&lt;='CBSA Bike Groupings'!$B$5,I1963&gt;'CBSA Bike Groupings'!$B$4),'CBSA Bike Groupings'!$A$5,
IF(I1963&gt;'CBSA Bike Groupings'!$B$5,'CBSA Bike Groupings'!$A$6,"")))))</f>
        <v>2</v>
      </c>
      <c r="L1963" s="48">
        <f>IF(J1963&lt;='CBSA Walk Groupings'!$B$2,'CBSA Walk Groupings'!$A$2,
IF(AND(J1963&lt;='CBSA Walk Groupings'!$B$3,J1963&gt;'CBSA Walk Groupings'!$B$2),'CBSA Walk Groupings'!$A$3,
IF(AND(J1963&lt;='CBSA Walk Groupings'!$B$4,J1963&gt;'CBSA Walk Groupings'!$B$3),'CBSA Walk Groupings'!$A$4,
IF(AND(J1963&lt;='CBSA Walk Groupings'!$B$5,J1963&gt;'CBSA Walk Groupings'!$B$4),'CBSA Walk Groupings'!$A$5,
IF(J1963&gt;'CBSA Walk Groupings'!$B$5,'CBSA Walk Groupings'!$A$6,"")))))</f>
        <v>1</v>
      </c>
      <c r="M1963" s="72">
        <v>2</v>
      </c>
      <c r="N1963" s="72">
        <v>6</v>
      </c>
    </row>
    <row r="1964" spans="1:14" x14ac:dyDescent="0.25">
      <c r="A1964" t="str">
        <f t="shared" si="30"/>
        <v>Wichita Area MPO_2015</v>
      </c>
      <c r="B1964" t="s">
        <v>536</v>
      </c>
      <c r="C1964" s="49" t="s">
        <v>252</v>
      </c>
      <c r="D1964">
        <v>2015</v>
      </c>
      <c r="E1964" s="45">
        <v>522514.8296596125</v>
      </c>
      <c r="F1964" s="50">
        <v>246231.07633935433</v>
      </c>
      <c r="G1964" s="46">
        <v>471.59627414698889</v>
      </c>
      <c r="H1964" s="46">
        <v>2985.2189680931533</v>
      </c>
      <c r="I1964" s="47">
        <v>0.19152589557665639</v>
      </c>
      <c r="J1964" s="47">
        <v>1.2123648291976521</v>
      </c>
      <c r="K1964" s="48">
        <f>IF(I1964&lt;='CBSA Bike Groupings'!$B$2,'CBSA Bike Groupings'!$A$2,
IF(AND(I1964&lt;='CBSA Bike Groupings'!$B$3,I1964&gt;'CBSA Bike Groupings'!$B$2),'CBSA Bike Groupings'!$A$3,
IF(AND(I1964&lt;='CBSA Bike Groupings'!$B$4,I1964&gt;'CBSA Bike Groupings'!$B$3),'CBSA Bike Groupings'!$A$4,
IF(AND(I1964&lt;='CBSA Bike Groupings'!$B$5,I1964&gt;'CBSA Bike Groupings'!$B$4),'CBSA Bike Groupings'!$A$5,
IF(I1964&gt;'CBSA Bike Groupings'!$B$5,'CBSA Bike Groupings'!$A$6,"")))))</f>
        <v>1</v>
      </c>
      <c r="L1964" s="48">
        <f>IF(J1964&lt;='CBSA Walk Groupings'!$B$2,'CBSA Walk Groupings'!$A$2,
IF(AND(J1964&lt;='CBSA Walk Groupings'!$B$3,J1964&gt;'CBSA Walk Groupings'!$B$2),'CBSA Walk Groupings'!$A$3,
IF(AND(J1964&lt;='CBSA Walk Groupings'!$B$4,J1964&gt;'CBSA Walk Groupings'!$B$3),'CBSA Walk Groupings'!$A$4,
IF(AND(J1964&lt;='CBSA Walk Groupings'!$B$5,J1964&gt;'CBSA Walk Groupings'!$B$4),'CBSA Walk Groupings'!$A$5,
IF(J1964&gt;'CBSA Walk Groupings'!$B$5,'CBSA Walk Groupings'!$A$6,"")))))</f>
        <v>1</v>
      </c>
      <c r="M1964" s="72">
        <v>2</v>
      </c>
      <c r="N1964" s="72">
        <v>7</v>
      </c>
    </row>
    <row r="1965" spans="1:14" x14ac:dyDescent="0.25">
      <c r="A1965" t="str">
        <f t="shared" si="30"/>
        <v>Wichita Area MPO_2016</v>
      </c>
      <c r="B1965" t="s">
        <v>536</v>
      </c>
      <c r="C1965" s="49" t="s">
        <v>252</v>
      </c>
      <c r="D1965">
        <v>2016</v>
      </c>
      <c r="E1965" s="45">
        <v>524586.92554210871</v>
      </c>
      <c r="F1965" s="50">
        <v>249043.66820528751</v>
      </c>
      <c r="G1965" s="46">
        <v>651.53072905644513</v>
      </c>
      <c r="H1965" s="46">
        <v>3165.2843964783533</v>
      </c>
      <c r="I1965" s="47">
        <v>0.26161304712207589</v>
      </c>
      <c r="J1965" s="47">
        <v>1.2709756563130925</v>
      </c>
      <c r="K1965" s="48">
        <f>IF(I1965&lt;='CBSA Bike Groupings'!$B$2,'CBSA Bike Groupings'!$A$2,
IF(AND(I1965&lt;='CBSA Bike Groupings'!$B$3,I1965&gt;'CBSA Bike Groupings'!$B$2),'CBSA Bike Groupings'!$A$3,
IF(AND(I1965&lt;='CBSA Bike Groupings'!$B$4,I1965&gt;'CBSA Bike Groupings'!$B$3),'CBSA Bike Groupings'!$A$4,
IF(AND(I1965&lt;='CBSA Bike Groupings'!$B$5,I1965&gt;'CBSA Bike Groupings'!$B$4),'CBSA Bike Groupings'!$A$5,
IF(I1965&gt;'CBSA Bike Groupings'!$B$5,'CBSA Bike Groupings'!$A$6,"")))))</f>
        <v>2</v>
      </c>
      <c r="L1965" s="48">
        <f>IF(J1965&lt;='CBSA Walk Groupings'!$B$2,'CBSA Walk Groupings'!$A$2,
IF(AND(J1965&lt;='CBSA Walk Groupings'!$B$3,J1965&gt;'CBSA Walk Groupings'!$B$2),'CBSA Walk Groupings'!$A$3,
IF(AND(J1965&lt;='CBSA Walk Groupings'!$B$4,J1965&gt;'CBSA Walk Groupings'!$B$3),'CBSA Walk Groupings'!$A$4,
IF(AND(J1965&lt;='CBSA Walk Groupings'!$B$5,J1965&gt;'CBSA Walk Groupings'!$B$4),'CBSA Walk Groupings'!$A$5,
IF(J1965&gt;'CBSA Walk Groupings'!$B$5,'CBSA Walk Groupings'!$A$6,"")))))</f>
        <v>1</v>
      </c>
      <c r="M1965" s="72">
        <v>1</v>
      </c>
      <c r="N1965" s="72">
        <v>9</v>
      </c>
    </row>
    <row r="1966" spans="1:14" x14ac:dyDescent="0.25">
      <c r="A1966" t="str">
        <f t="shared" si="30"/>
        <v>Wichita Area MPO_2017</v>
      </c>
      <c r="B1966" t="s">
        <v>536</v>
      </c>
      <c r="C1966" s="49" t="s">
        <v>252</v>
      </c>
      <c r="D1966">
        <v>2017</v>
      </c>
      <c r="E1966" s="45">
        <v>526607</v>
      </c>
      <c r="F1966" s="50">
        <v>251983</v>
      </c>
      <c r="G1966" s="46">
        <v>801</v>
      </c>
      <c r="H1966" s="46">
        <v>3432</v>
      </c>
      <c r="I1966" s="47">
        <f>(G1966/$F1966)*100</f>
        <v>0.31787858704753891</v>
      </c>
      <c r="J1966" s="47">
        <f>(H1966/$F1966)*100</f>
        <v>1.3619966426306536</v>
      </c>
      <c r="K1966" s="48">
        <f>IF(I1966&lt;='CBSA Bike Groupings'!$B$2,'CBSA Bike Groupings'!$A$2,
IF(AND(I1966&lt;='CBSA Bike Groupings'!$B$3,I1966&gt;'CBSA Bike Groupings'!$B$2),'CBSA Bike Groupings'!$A$3,
IF(AND(I1966&lt;='CBSA Bike Groupings'!$B$4,I1966&gt;'CBSA Bike Groupings'!$B$3),'CBSA Bike Groupings'!$A$4,
IF(AND(I1966&lt;='CBSA Bike Groupings'!$B$5,I1966&gt;'CBSA Bike Groupings'!$B$4),'CBSA Bike Groupings'!$A$5,
IF(I1966&gt;'CBSA Bike Groupings'!$B$5,'CBSA Bike Groupings'!$A$6,"")))))</f>
        <v>2</v>
      </c>
      <c r="L1966" s="48">
        <f>IF(J1966&lt;='CBSA Walk Groupings'!$B$2,'CBSA Walk Groupings'!$A$2,
IF(AND(J1966&lt;='CBSA Walk Groupings'!$B$3,J1966&gt;'CBSA Walk Groupings'!$B$2),'CBSA Walk Groupings'!$A$3,
IF(AND(J1966&lt;='CBSA Walk Groupings'!$B$4,J1966&gt;'CBSA Walk Groupings'!$B$3),'CBSA Walk Groupings'!$A$4,
IF(AND(J1966&lt;='CBSA Walk Groupings'!$B$5,J1966&gt;'CBSA Walk Groupings'!$B$4),'CBSA Walk Groupings'!$A$5,
IF(J1966&gt;'CBSA Walk Groupings'!$B$5,'CBSA Walk Groupings'!$A$6,"")))))</f>
        <v>2</v>
      </c>
      <c r="M1966" s="72">
        <v>1</v>
      </c>
      <c r="N1966" s="72">
        <v>9</v>
      </c>
    </row>
    <row r="1967" spans="1:14" x14ac:dyDescent="0.25">
      <c r="A1967" t="str">
        <f t="shared" si="30"/>
        <v>Wichita Falls MPO_2013</v>
      </c>
      <c r="B1967" t="s">
        <v>537</v>
      </c>
      <c r="C1967" s="49" t="s">
        <v>93</v>
      </c>
      <c r="D1967">
        <v>2013</v>
      </c>
      <c r="E1967" s="45">
        <v>102243.30122626292</v>
      </c>
      <c r="F1967" s="50">
        <v>47512.435447788419</v>
      </c>
      <c r="G1967" s="46">
        <v>49.009093614541001</v>
      </c>
      <c r="H1967" s="46">
        <v>2475.6667539582563</v>
      </c>
      <c r="I1967" s="47">
        <v>0.10315003462282474</v>
      </c>
      <c r="J1967" s="47">
        <v>5.2105658879111241</v>
      </c>
      <c r="K1967" s="48">
        <f>IF(I1967&lt;='CBSA Bike Groupings'!$B$2,'CBSA Bike Groupings'!$A$2,
IF(AND(I1967&lt;='CBSA Bike Groupings'!$B$3,I1967&gt;'CBSA Bike Groupings'!$B$2),'CBSA Bike Groupings'!$A$3,
IF(AND(I1967&lt;='CBSA Bike Groupings'!$B$4,I1967&gt;'CBSA Bike Groupings'!$B$3),'CBSA Bike Groupings'!$A$4,
IF(AND(I1967&lt;='CBSA Bike Groupings'!$B$5,I1967&gt;'CBSA Bike Groupings'!$B$4),'CBSA Bike Groupings'!$A$5,
IF(I1967&gt;'CBSA Bike Groupings'!$B$5,'CBSA Bike Groupings'!$A$6,"")))))</f>
        <v>1</v>
      </c>
      <c r="L1967" s="48">
        <f>IF(J1967&lt;='CBSA Walk Groupings'!$B$2,'CBSA Walk Groupings'!$A$2,
IF(AND(J1967&lt;='CBSA Walk Groupings'!$B$3,J1967&gt;'CBSA Walk Groupings'!$B$2),'CBSA Walk Groupings'!$A$3,
IF(AND(J1967&lt;='CBSA Walk Groupings'!$B$4,J1967&gt;'CBSA Walk Groupings'!$B$3),'CBSA Walk Groupings'!$A$4,
IF(AND(J1967&lt;='CBSA Walk Groupings'!$B$5,J1967&gt;'CBSA Walk Groupings'!$B$4),'CBSA Walk Groupings'!$A$5,
IF(J1967&gt;'CBSA Walk Groupings'!$B$5,'CBSA Walk Groupings'!$A$6,"")))))</f>
        <v>5</v>
      </c>
      <c r="M1967" s="72">
        <v>0</v>
      </c>
      <c r="N1967" s="72">
        <v>0</v>
      </c>
    </row>
    <row r="1968" spans="1:14" x14ac:dyDescent="0.25">
      <c r="A1968" t="str">
        <f t="shared" si="30"/>
        <v>Wichita Falls MPO_2014</v>
      </c>
      <c r="B1968" t="s">
        <v>537</v>
      </c>
      <c r="C1968" s="49" t="s">
        <v>93</v>
      </c>
      <c r="D1968">
        <v>2014</v>
      </c>
      <c r="E1968" s="45">
        <v>102489.35711887162</v>
      </c>
      <c r="F1968" s="50">
        <v>47210.363929980296</v>
      </c>
      <c r="G1968" s="46">
        <v>77.655126410731</v>
      </c>
      <c r="H1968" s="46">
        <v>2191.7506329940252</v>
      </c>
      <c r="I1968" s="47">
        <v>0.16448745560594413</v>
      </c>
      <c r="J1968" s="47">
        <v>4.6425200963176305</v>
      </c>
      <c r="K1968" s="48">
        <f>IF(I1968&lt;='CBSA Bike Groupings'!$B$2,'CBSA Bike Groupings'!$A$2,
IF(AND(I1968&lt;='CBSA Bike Groupings'!$B$3,I1968&gt;'CBSA Bike Groupings'!$B$2),'CBSA Bike Groupings'!$A$3,
IF(AND(I1968&lt;='CBSA Bike Groupings'!$B$4,I1968&gt;'CBSA Bike Groupings'!$B$3),'CBSA Bike Groupings'!$A$4,
IF(AND(I1968&lt;='CBSA Bike Groupings'!$B$5,I1968&gt;'CBSA Bike Groupings'!$B$4),'CBSA Bike Groupings'!$A$5,
IF(I1968&gt;'CBSA Bike Groupings'!$B$5,'CBSA Bike Groupings'!$A$6,"")))))</f>
        <v>1</v>
      </c>
      <c r="L1968" s="48">
        <f>IF(J1968&lt;='CBSA Walk Groupings'!$B$2,'CBSA Walk Groupings'!$A$2,
IF(AND(J1968&lt;='CBSA Walk Groupings'!$B$3,J1968&gt;'CBSA Walk Groupings'!$B$2),'CBSA Walk Groupings'!$A$3,
IF(AND(J1968&lt;='CBSA Walk Groupings'!$B$4,J1968&gt;'CBSA Walk Groupings'!$B$3),'CBSA Walk Groupings'!$A$4,
IF(AND(J1968&lt;='CBSA Walk Groupings'!$B$5,J1968&gt;'CBSA Walk Groupings'!$B$4),'CBSA Walk Groupings'!$A$5,
IF(J1968&gt;'CBSA Walk Groupings'!$B$5,'CBSA Walk Groupings'!$A$6,"")))))</f>
        <v>5</v>
      </c>
      <c r="M1968" s="72">
        <v>1</v>
      </c>
      <c r="N1968" s="72">
        <v>5</v>
      </c>
    </row>
    <row r="1969" spans="1:14" x14ac:dyDescent="0.25">
      <c r="A1969" t="str">
        <f t="shared" si="30"/>
        <v>Wichita Falls MPO_2015</v>
      </c>
      <c r="B1969" t="s">
        <v>537</v>
      </c>
      <c r="C1969" s="49" t="s">
        <v>93</v>
      </c>
      <c r="D1969">
        <v>2015</v>
      </c>
      <c r="E1969" s="45">
        <v>102421.64878256791</v>
      </c>
      <c r="F1969" s="50">
        <v>46975.965597079376</v>
      </c>
      <c r="G1969" s="46">
        <v>79.071189830950004</v>
      </c>
      <c r="H1969" s="46">
        <v>4082.173696270143</v>
      </c>
      <c r="I1969" s="47">
        <v>0.16832264930785387</v>
      </c>
      <c r="J1969" s="47">
        <v>8.6899197161451056</v>
      </c>
      <c r="K1969" s="48">
        <f>IF(I1969&lt;='CBSA Bike Groupings'!$B$2,'CBSA Bike Groupings'!$A$2,
IF(AND(I1969&lt;='CBSA Bike Groupings'!$B$3,I1969&gt;'CBSA Bike Groupings'!$B$2),'CBSA Bike Groupings'!$A$3,
IF(AND(I1969&lt;='CBSA Bike Groupings'!$B$4,I1969&gt;'CBSA Bike Groupings'!$B$3),'CBSA Bike Groupings'!$A$4,
IF(AND(I1969&lt;='CBSA Bike Groupings'!$B$5,I1969&gt;'CBSA Bike Groupings'!$B$4),'CBSA Bike Groupings'!$A$5,
IF(I1969&gt;'CBSA Bike Groupings'!$B$5,'CBSA Bike Groupings'!$A$6,"")))))</f>
        <v>1</v>
      </c>
      <c r="L1969" s="48">
        <f>IF(J1969&lt;='CBSA Walk Groupings'!$B$2,'CBSA Walk Groupings'!$A$2,
IF(AND(J1969&lt;='CBSA Walk Groupings'!$B$3,J1969&gt;'CBSA Walk Groupings'!$B$2),'CBSA Walk Groupings'!$A$3,
IF(AND(J1969&lt;='CBSA Walk Groupings'!$B$4,J1969&gt;'CBSA Walk Groupings'!$B$3),'CBSA Walk Groupings'!$A$4,
IF(AND(J1969&lt;='CBSA Walk Groupings'!$B$5,J1969&gt;'CBSA Walk Groupings'!$B$4),'CBSA Walk Groupings'!$A$5,
IF(J1969&gt;'CBSA Walk Groupings'!$B$5,'CBSA Walk Groupings'!$A$6,"")))))</f>
        <v>5</v>
      </c>
      <c r="M1969" s="72">
        <v>0</v>
      </c>
      <c r="N1969" s="72">
        <v>0</v>
      </c>
    </row>
    <row r="1970" spans="1:14" x14ac:dyDescent="0.25">
      <c r="A1970" t="str">
        <f t="shared" si="30"/>
        <v>Wichita Falls MPO_2016</v>
      </c>
      <c r="B1970" t="s">
        <v>537</v>
      </c>
      <c r="C1970" s="49" t="s">
        <v>93</v>
      </c>
      <c r="D1970">
        <v>2016</v>
      </c>
      <c r="E1970" s="45">
        <v>102489.98598167783</v>
      </c>
      <c r="F1970" s="50">
        <v>46988.765629670066</v>
      </c>
      <c r="G1970" s="46">
        <v>85.310658996887</v>
      </c>
      <c r="H1970" s="46">
        <v>4064.3061003682092</v>
      </c>
      <c r="I1970" s="47">
        <v>0.18155543746188424</v>
      </c>
      <c r="J1970" s="47">
        <v>8.64952727722196</v>
      </c>
      <c r="K1970" s="48">
        <f>IF(I1970&lt;='CBSA Bike Groupings'!$B$2,'CBSA Bike Groupings'!$A$2,
IF(AND(I1970&lt;='CBSA Bike Groupings'!$B$3,I1970&gt;'CBSA Bike Groupings'!$B$2),'CBSA Bike Groupings'!$A$3,
IF(AND(I1970&lt;='CBSA Bike Groupings'!$B$4,I1970&gt;'CBSA Bike Groupings'!$B$3),'CBSA Bike Groupings'!$A$4,
IF(AND(I1970&lt;='CBSA Bike Groupings'!$B$5,I1970&gt;'CBSA Bike Groupings'!$B$4),'CBSA Bike Groupings'!$A$5,
IF(I1970&gt;'CBSA Bike Groupings'!$B$5,'CBSA Bike Groupings'!$A$6,"")))))</f>
        <v>1</v>
      </c>
      <c r="L1970" s="48">
        <f>IF(J1970&lt;='CBSA Walk Groupings'!$B$2,'CBSA Walk Groupings'!$A$2,
IF(AND(J1970&lt;='CBSA Walk Groupings'!$B$3,J1970&gt;'CBSA Walk Groupings'!$B$2),'CBSA Walk Groupings'!$A$3,
IF(AND(J1970&lt;='CBSA Walk Groupings'!$B$4,J1970&gt;'CBSA Walk Groupings'!$B$3),'CBSA Walk Groupings'!$A$4,
IF(AND(J1970&lt;='CBSA Walk Groupings'!$B$5,J1970&gt;'CBSA Walk Groupings'!$B$4),'CBSA Walk Groupings'!$A$5,
IF(J1970&gt;'CBSA Walk Groupings'!$B$5,'CBSA Walk Groupings'!$A$6,"")))))</f>
        <v>5</v>
      </c>
      <c r="M1970" s="72">
        <v>0</v>
      </c>
      <c r="N1970" s="72">
        <v>0</v>
      </c>
    </row>
    <row r="1971" spans="1:14" x14ac:dyDescent="0.25">
      <c r="A1971" t="str">
        <f t="shared" si="30"/>
        <v>Wichita Falls MPO_2017</v>
      </c>
      <c r="B1971" t="s">
        <v>537</v>
      </c>
      <c r="C1971" s="49" t="s">
        <v>93</v>
      </c>
      <c r="D1971">
        <v>2017</v>
      </c>
      <c r="E1971" s="45">
        <v>102072</v>
      </c>
      <c r="F1971" s="50">
        <v>47160</v>
      </c>
      <c r="G1971" s="46">
        <v>65</v>
      </c>
      <c r="H1971" s="46">
        <v>4505</v>
      </c>
      <c r="I1971" s="47">
        <f>(G1971/$F1971)*100</f>
        <v>0.13782866836301949</v>
      </c>
      <c r="J1971" s="47">
        <f>(H1971/$F1971)*100</f>
        <v>9.5525869380831221</v>
      </c>
      <c r="K1971" s="48">
        <f>IF(I1971&lt;='CBSA Bike Groupings'!$B$2,'CBSA Bike Groupings'!$A$2,
IF(AND(I1971&lt;='CBSA Bike Groupings'!$B$3,I1971&gt;'CBSA Bike Groupings'!$B$2),'CBSA Bike Groupings'!$A$3,
IF(AND(I1971&lt;='CBSA Bike Groupings'!$B$4,I1971&gt;'CBSA Bike Groupings'!$B$3),'CBSA Bike Groupings'!$A$4,
IF(AND(I1971&lt;='CBSA Bike Groupings'!$B$5,I1971&gt;'CBSA Bike Groupings'!$B$4),'CBSA Bike Groupings'!$A$5,
IF(I1971&gt;'CBSA Bike Groupings'!$B$5,'CBSA Bike Groupings'!$A$6,"")))))</f>
        <v>1</v>
      </c>
      <c r="L1971" s="48">
        <f>IF(J1971&lt;='CBSA Walk Groupings'!$B$2,'CBSA Walk Groupings'!$A$2,
IF(AND(J1971&lt;='CBSA Walk Groupings'!$B$3,J1971&gt;'CBSA Walk Groupings'!$B$2),'CBSA Walk Groupings'!$A$3,
IF(AND(J1971&lt;='CBSA Walk Groupings'!$B$4,J1971&gt;'CBSA Walk Groupings'!$B$3),'CBSA Walk Groupings'!$A$4,
IF(AND(J1971&lt;='CBSA Walk Groupings'!$B$5,J1971&gt;'CBSA Walk Groupings'!$B$4),'CBSA Walk Groupings'!$A$5,
IF(J1971&gt;'CBSA Walk Groupings'!$B$5,'CBSA Walk Groupings'!$A$6,"")))))</f>
        <v>5</v>
      </c>
      <c r="M1971" s="72">
        <v>0</v>
      </c>
      <c r="N1971" s="72">
        <v>1</v>
      </c>
    </row>
    <row r="1972" spans="1:14" x14ac:dyDescent="0.25">
      <c r="A1972" t="str">
        <f t="shared" si="30"/>
        <v>Williamsport Area Transportation Study_2013</v>
      </c>
      <c r="B1972" t="s">
        <v>538</v>
      </c>
      <c r="C1972" s="49" t="s">
        <v>95</v>
      </c>
      <c r="D1972">
        <v>2013</v>
      </c>
      <c r="E1972" s="45">
        <v>116623.96428457033</v>
      </c>
      <c r="F1972" s="50">
        <v>52878.088139041502</v>
      </c>
      <c r="G1972" s="46">
        <v>257.02974851318658</v>
      </c>
      <c r="H1972" s="46">
        <v>2178.9657960636973</v>
      </c>
      <c r="I1972" s="47">
        <v>0.48607988215711173</v>
      </c>
      <c r="J1972" s="47">
        <v>4.1207348312861951</v>
      </c>
      <c r="K1972" s="48">
        <f>IF(I1972&lt;='CBSA Bike Groupings'!$B$2,'CBSA Bike Groupings'!$A$2,
IF(AND(I1972&lt;='CBSA Bike Groupings'!$B$3,I1972&gt;'CBSA Bike Groupings'!$B$2),'CBSA Bike Groupings'!$A$3,
IF(AND(I1972&lt;='CBSA Bike Groupings'!$B$4,I1972&gt;'CBSA Bike Groupings'!$B$3),'CBSA Bike Groupings'!$A$4,
IF(AND(I1972&lt;='CBSA Bike Groupings'!$B$5,I1972&gt;'CBSA Bike Groupings'!$B$4),'CBSA Bike Groupings'!$A$5,
IF(I1972&gt;'CBSA Bike Groupings'!$B$5,'CBSA Bike Groupings'!$A$6,"")))))</f>
        <v>3</v>
      </c>
      <c r="L1972" s="48">
        <f>IF(J1972&lt;='CBSA Walk Groupings'!$B$2,'CBSA Walk Groupings'!$A$2,
IF(AND(J1972&lt;='CBSA Walk Groupings'!$B$3,J1972&gt;'CBSA Walk Groupings'!$B$2),'CBSA Walk Groupings'!$A$3,
IF(AND(J1972&lt;='CBSA Walk Groupings'!$B$4,J1972&gt;'CBSA Walk Groupings'!$B$3),'CBSA Walk Groupings'!$A$4,
IF(AND(J1972&lt;='CBSA Walk Groupings'!$B$5,J1972&gt;'CBSA Walk Groupings'!$B$4),'CBSA Walk Groupings'!$A$5,
IF(J1972&gt;'CBSA Walk Groupings'!$B$5,'CBSA Walk Groupings'!$A$6,"")))))</f>
        <v>5</v>
      </c>
      <c r="M1972" s="72">
        <v>0</v>
      </c>
      <c r="N1972" s="72">
        <v>0</v>
      </c>
    </row>
    <row r="1973" spans="1:14" x14ac:dyDescent="0.25">
      <c r="A1973" t="str">
        <f t="shared" si="30"/>
        <v>Williamsport Area Transportation Study_2014</v>
      </c>
      <c r="B1973" t="s">
        <v>538</v>
      </c>
      <c r="C1973" s="49" t="s">
        <v>95</v>
      </c>
      <c r="D1973">
        <v>2014</v>
      </c>
      <c r="E1973" s="45">
        <v>116695.96830745302</v>
      </c>
      <c r="F1973" s="50">
        <v>52789.309790906649</v>
      </c>
      <c r="G1973" s="46">
        <v>226.01831876404367</v>
      </c>
      <c r="H1973" s="46">
        <v>2058.0408855743212</v>
      </c>
      <c r="I1973" s="47">
        <v>0.42815168385281105</v>
      </c>
      <c r="J1973" s="47">
        <v>3.8985940405851531</v>
      </c>
      <c r="K1973" s="48">
        <f>IF(I1973&lt;='CBSA Bike Groupings'!$B$2,'CBSA Bike Groupings'!$A$2,
IF(AND(I1973&lt;='CBSA Bike Groupings'!$B$3,I1973&gt;'CBSA Bike Groupings'!$B$2),'CBSA Bike Groupings'!$A$3,
IF(AND(I1973&lt;='CBSA Bike Groupings'!$B$4,I1973&gt;'CBSA Bike Groupings'!$B$3),'CBSA Bike Groupings'!$A$4,
IF(AND(I1973&lt;='CBSA Bike Groupings'!$B$5,I1973&gt;'CBSA Bike Groupings'!$B$4),'CBSA Bike Groupings'!$A$5,
IF(I1973&gt;'CBSA Bike Groupings'!$B$5,'CBSA Bike Groupings'!$A$6,"")))))</f>
        <v>3</v>
      </c>
      <c r="L1973" s="48">
        <f>IF(J1973&lt;='CBSA Walk Groupings'!$B$2,'CBSA Walk Groupings'!$A$2,
IF(AND(J1973&lt;='CBSA Walk Groupings'!$B$3,J1973&gt;'CBSA Walk Groupings'!$B$2),'CBSA Walk Groupings'!$A$3,
IF(AND(J1973&lt;='CBSA Walk Groupings'!$B$4,J1973&gt;'CBSA Walk Groupings'!$B$3),'CBSA Walk Groupings'!$A$4,
IF(AND(J1973&lt;='CBSA Walk Groupings'!$B$5,J1973&gt;'CBSA Walk Groupings'!$B$4),'CBSA Walk Groupings'!$A$5,
IF(J1973&gt;'CBSA Walk Groupings'!$B$5,'CBSA Walk Groupings'!$A$6,"")))))</f>
        <v>5</v>
      </c>
      <c r="M1973" s="72">
        <v>0</v>
      </c>
      <c r="N1973" s="72">
        <v>2</v>
      </c>
    </row>
    <row r="1974" spans="1:14" x14ac:dyDescent="0.25">
      <c r="A1974" t="str">
        <f t="shared" si="30"/>
        <v>Williamsport Area Transportation Study_2015</v>
      </c>
      <c r="B1974" t="s">
        <v>538</v>
      </c>
      <c r="C1974" s="49" t="s">
        <v>95</v>
      </c>
      <c r="D1974">
        <v>2015</v>
      </c>
      <c r="E1974" s="45">
        <v>116675.58749085476</v>
      </c>
      <c r="F1974" s="50">
        <v>53491.570218039167</v>
      </c>
      <c r="G1974" s="46">
        <v>193.02204564124546</v>
      </c>
      <c r="H1974" s="46">
        <v>1888.0820594678282</v>
      </c>
      <c r="I1974" s="47">
        <v>0.36084572738182941</v>
      </c>
      <c r="J1974" s="47">
        <v>3.5296815026587178</v>
      </c>
      <c r="K1974" s="48">
        <f>IF(I1974&lt;='CBSA Bike Groupings'!$B$2,'CBSA Bike Groupings'!$A$2,
IF(AND(I1974&lt;='CBSA Bike Groupings'!$B$3,I1974&gt;'CBSA Bike Groupings'!$B$2),'CBSA Bike Groupings'!$A$3,
IF(AND(I1974&lt;='CBSA Bike Groupings'!$B$4,I1974&gt;'CBSA Bike Groupings'!$B$3),'CBSA Bike Groupings'!$A$4,
IF(AND(I1974&lt;='CBSA Bike Groupings'!$B$5,I1974&gt;'CBSA Bike Groupings'!$B$4),'CBSA Bike Groupings'!$A$5,
IF(I1974&gt;'CBSA Bike Groupings'!$B$5,'CBSA Bike Groupings'!$A$6,"")))))</f>
        <v>3</v>
      </c>
      <c r="L1974" s="48">
        <f>IF(J1974&lt;='CBSA Walk Groupings'!$B$2,'CBSA Walk Groupings'!$A$2,
IF(AND(J1974&lt;='CBSA Walk Groupings'!$B$3,J1974&gt;'CBSA Walk Groupings'!$B$2),'CBSA Walk Groupings'!$A$3,
IF(AND(J1974&lt;='CBSA Walk Groupings'!$B$4,J1974&gt;'CBSA Walk Groupings'!$B$3),'CBSA Walk Groupings'!$A$4,
IF(AND(J1974&lt;='CBSA Walk Groupings'!$B$5,J1974&gt;'CBSA Walk Groupings'!$B$4),'CBSA Walk Groupings'!$A$5,
IF(J1974&gt;'CBSA Walk Groupings'!$B$5,'CBSA Walk Groupings'!$A$6,"")))))</f>
        <v>5</v>
      </c>
      <c r="M1974" s="72">
        <v>1</v>
      </c>
      <c r="N1974" s="72">
        <v>1</v>
      </c>
    </row>
    <row r="1975" spans="1:14" x14ac:dyDescent="0.25">
      <c r="A1975" t="str">
        <f t="shared" si="30"/>
        <v>Williamsport Area Transportation Study_2016</v>
      </c>
      <c r="B1975" t="s">
        <v>538</v>
      </c>
      <c r="C1975" s="49" t="s">
        <v>95</v>
      </c>
      <c r="D1975">
        <v>2016</v>
      </c>
      <c r="E1975" s="45">
        <v>116331.91332185346</v>
      </c>
      <c r="F1975" s="50">
        <v>52948.686599491339</v>
      </c>
      <c r="G1975" s="46">
        <v>214.03301029551582</v>
      </c>
      <c r="H1975" s="46">
        <v>1765.1296450516288</v>
      </c>
      <c r="I1975" s="47">
        <v>0.40422723213982792</v>
      </c>
      <c r="J1975" s="47">
        <v>3.3336608675550905</v>
      </c>
      <c r="K1975" s="48">
        <f>IF(I1975&lt;='CBSA Bike Groupings'!$B$2,'CBSA Bike Groupings'!$A$2,
IF(AND(I1975&lt;='CBSA Bike Groupings'!$B$3,I1975&gt;'CBSA Bike Groupings'!$B$2),'CBSA Bike Groupings'!$A$3,
IF(AND(I1975&lt;='CBSA Bike Groupings'!$B$4,I1975&gt;'CBSA Bike Groupings'!$B$3),'CBSA Bike Groupings'!$A$4,
IF(AND(I1975&lt;='CBSA Bike Groupings'!$B$5,I1975&gt;'CBSA Bike Groupings'!$B$4),'CBSA Bike Groupings'!$A$5,
IF(I1975&gt;'CBSA Bike Groupings'!$B$5,'CBSA Bike Groupings'!$A$6,"")))))</f>
        <v>3</v>
      </c>
      <c r="L1975" s="48">
        <f>IF(J1975&lt;='CBSA Walk Groupings'!$B$2,'CBSA Walk Groupings'!$A$2,
IF(AND(J1975&lt;='CBSA Walk Groupings'!$B$3,J1975&gt;'CBSA Walk Groupings'!$B$2),'CBSA Walk Groupings'!$A$3,
IF(AND(J1975&lt;='CBSA Walk Groupings'!$B$4,J1975&gt;'CBSA Walk Groupings'!$B$3),'CBSA Walk Groupings'!$A$4,
IF(AND(J1975&lt;='CBSA Walk Groupings'!$B$5,J1975&gt;'CBSA Walk Groupings'!$B$4),'CBSA Walk Groupings'!$A$5,
IF(J1975&gt;'CBSA Walk Groupings'!$B$5,'CBSA Walk Groupings'!$A$6,"")))))</f>
        <v>5</v>
      </c>
      <c r="M1975" s="72">
        <v>0</v>
      </c>
      <c r="N1975" s="72">
        <v>2</v>
      </c>
    </row>
    <row r="1976" spans="1:14" x14ac:dyDescent="0.25">
      <c r="A1976" t="str">
        <f t="shared" si="30"/>
        <v>Williamsport Area Transportation Study_2017</v>
      </c>
      <c r="B1976" t="s">
        <v>538</v>
      </c>
      <c r="C1976" s="49" t="s">
        <v>95</v>
      </c>
      <c r="D1976">
        <v>2017</v>
      </c>
      <c r="E1976" s="45">
        <v>115417</v>
      </c>
      <c r="F1976" s="50">
        <v>53008</v>
      </c>
      <c r="G1976" s="46">
        <v>224</v>
      </c>
      <c r="H1976" s="46">
        <v>1701</v>
      </c>
      <c r="I1976" s="47">
        <f>(G1976/$F1976)*100</f>
        <v>0.42257772411711436</v>
      </c>
      <c r="J1976" s="47">
        <f>(H1976/$F1976)*100</f>
        <v>3.2089495925143376</v>
      </c>
      <c r="K1976" s="48">
        <f>IF(I1976&lt;='CBSA Bike Groupings'!$B$2,'CBSA Bike Groupings'!$A$2,
IF(AND(I1976&lt;='CBSA Bike Groupings'!$B$3,I1976&gt;'CBSA Bike Groupings'!$B$2),'CBSA Bike Groupings'!$A$3,
IF(AND(I1976&lt;='CBSA Bike Groupings'!$B$4,I1976&gt;'CBSA Bike Groupings'!$B$3),'CBSA Bike Groupings'!$A$4,
IF(AND(I1976&lt;='CBSA Bike Groupings'!$B$5,I1976&gt;'CBSA Bike Groupings'!$B$4),'CBSA Bike Groupings'!$A$5,
IF(I1976&gt;'CBSA Bike Groupings'!$B$5,'CBSA Bike Groupings'!$A$6,"")))))</f>
        <v>3</v>
      </c>
      <c r="L1976" s="48">
        <f>IF(J1976&lt;='CBSA Walk Groupings'!$B$2,'CBSA Walk Groupings'!$A$2,
IF(AND(J1976&lt;='CBSA Walk Groupings'!$B$3,J1976&gt;'CBSA Walk Groupings'!$B$2),'CBSA Walk Groupings'!$A$3,
IF(AND(J1976&lt;='CBSA Walk Groupings'!$B$4,J1976&gt;'CBSA Walk Groupings'!$B$3),'CBSA Walk Groupings'!$A$4,
IF(AND(J1976&lt;='CBSA Walk Groupings'!$B$5,J1976&gt;'CBSA Walk Groupings'!$B$4),'CBSA Walk Groupings'!$A$5,
IF(J1976&gt;'CBSA Walk Groupings'!$B$5,'CBSA Walk Groupings'!$A$6,"")))))</f>
        <v>5</v>
      </c>
      <c r="M1976" s="72">
        <v>0</v>
      </c>
      <c r="N1976" s="72">
        <v>4</v>
      </c>
    </row>
    <row r="1977" spans="1:14" x14ac:dyDescent="0.25">
      <c r="A1977" t="str">
        <f t="shared" si="30"/>
        <v>Wilmington Area Planning Council_2013</v>
      </c>
      <c r="B1977" t="s">
        <v>539</v>
      </c>
      <c r="C1977" s="49" t="s">
        <v>232</v>
      </c>
      <c r="D1977">
        <v>2013</v>
      </c>
      <c r="E1977" s="45">
        <v>626740.96674080496</v>
      </c>
      <c r="F1977" s="50">
        <v>297126.80782068841</v>
      </c>
      <c r="G1977" s="46">
        <v>831.97602010019784</v>
      </c>
      <c r="H1977" s="46">
        <v>6980.2107163004512</v>
      </c>
      <c r="I1977" s="47">
        <v>0.28000705362212991</v>
      </c>
      <c r="J1977" s="47">
        <v>2.3492362629604613</v>
      </c>
      <c r="K1977" s="48">
        <f>IF(I1977&lt;='CBSA Bike Groupings'!$B$2,'CBSA Bike Groupings'!$A$2,
IF(AND(I1977&lt;='CBSA Bike Groupings'!$B$3,I1977&gt;'CBSA Bike Groupings'!$B$2),'CBSA Bike Groupings'!$A$3,
IF(AND(I1977&lt;='CBSA Bike Groupings'!$B$4,I1977&gt;'CBSA Bike Groupings'!$B$3),'CBSA Bike Groupings'!$A$4,
IF(AND(I1977&lt;='CBSA Bike Groupings'!$B$5,I1977&gt;'CBSA Bike Groupings'!$B$4),'CBSA Bike Groupings'!$A$5,
IF(I1977&gt;'CBSA Bike Groupings'!$B$5,'CBSA Bike Groupings'!$A$6,"")))))</f>
        <v>2</v>
      </c>
      <c r="L1977" s="48">
        <f>IF(J1977&lt;='CBSA Walk Groupings'!$B$2,'CBSA Walk Groupings'!$A$2,
IF(AND(J1977&lt;='CBSA Walk Groupings'!$B$3,J1977&gt;'CBSA Walk Groupings'!$B$2),'CBSA Walk Groupings'!$A$3,
IF(AND(J1977&lt;='CBSA Walk Groupings'!$B$4,J1977&gt;'CBSA Walk Groupings'!$B$3),'CBSA Walk Groupings'!$A$4,
IF(AND(J1977&lt;='CBSA Walk Groupings'!$B$5,J1977&gt;'CBSA Walk Groupings'!$B$4),'CBSA Walk Groupings'!$A$5,
IF(J1977&gt;'CBSA Walk Groupings'!$B$5,'CBSA Walk Groupings'!$A$6,"")))))</f>
        <v>4</v>
      </c>
      <c r="M1977" s="72">
        <v>0</v>
      </c>
      <c r="N1977" s="72">
        <v>27</v>
      </c>
    </row>
    <row r="1978" spans="1:14" x14ac:dyDescent="0.25">
      <c r="A1978" t="str">
        <f t="shared" si="30"/>
        <v>Wilmington Area Planning Council_2014</v>
      </c>
      <c r="B1978" t="s">
        <v>539</v>
      </c>
      <c r="C1978" s="49" t="s">
        <v>232</v>
      </c>
      <c r="D1978">
        <v>2014</v>
      </c>
      <c r="E1978" s="45">
        <v>629945.46879664122</v>
      </c>
      <c r="F1978" s="50">
        <v>298317.85337690858</v>
      </c>
      <c r="G1978" s="46">
        <v>879.58096128985301</v>
      </c>
      <c r="H1978" s="46">
        <v>6792.1520425162689</v>
      </c>
      <c r="I1978" s="47">
        <v>0.29484690618853099</v>
      </c>
      <c r="J1978" s="47">
        <v>2.276817148430855</v>
      </c>
      <c r="K1978" s="48">
        <f>IF(I1978&lt;='CBSA Bike Groupings'!$B$2,'CBSA Bike Groupings'!$A$2,
IF(AND(I1978&lt;='CBSA Bike Groupings'!$B$3,I1978&gt;'CBSA Bike Groupings'!$B$2),'CBSA Bike Groupings'!$A$3,
IF(AND(I1978&lt;='CBSA Bike Groupings'!$B$4,I1978&gt;'CBSA Bike Groupings'!$B$3),'CBSA Bike Groupings'!$A$4,
IF(AND(I1978&lt;='CBSA Bike Groupings'!$B$5,I1978&gt;'CBSA Bike Groupings'!$B$4),'CBSA Bike Groupings'!$A$5,
IF(I1978&gt;'CBSA Bike Groupings'!$B$5,'CBSA Bike Groupings'!$A$6,"")))))</f>
        <v>2</v>
      </c>
      <c r="L1978" s="48">
        <f>IF(J1978&lt;='CBSA Walk Groupings'!$B$2,'CBSA Walk Groupings'!$A$2,
IF(AND(J1978&lt;='CBSA Walk Groupings'!$B$3,J1978&gt;'CBSA Walk Groupings'!$B$2),'CBSA Walk Groupings'!$A$3,
IF(AND(J1978&lt;='CBSA Walk Groupings'!$B$4,J1978&gt;'CBSA Walk Groupings'!$B$3),'CBSA Walk Groupings'!$A$4,
IF(AND(J1978&lt;='CBSA Walk Groupings'!$B$5,J1978&gt;'CBSA Walk Groupings'!$B$4),'CBSA Walk Groupings'!$A$5,
IF(J1978&gt;'CBSA Walk Groupings'!$B$5,'CBSA Walk Groupings'!$A$6,"")))))</f>
        <v>3</v>
      </c>
      <c r="M1978" s="72">
        <v>2</v>
      </c>
      <c r="N1978" s="72">
        <v>17</v>
      </c>
    </row>
    <row r="1979" spans="1:14" x14ac:dyDescent="0.25">
      <c r="A1979" t="str">
        <f t="shared" si="30"/>
        <v>Wilmington Area Planning Council_2015</v>
      </c>
      <c r="B1979" t="s">
        <v>539</v>
      </c>
      <c r="C1979" s="49" t="s">
        <v>232</v>
      </c>
      <c r="D1979">
        <v>2015</v>
      </c>
      <c r="E1979" s="45">
        <v>633476.71519451682</v>
      </c>
      <c r="F1979" s="50">
        <v>302755.46913353016</v>
      </c>
      <c r="G1979" s="46">
        <v>918.48658330754392</v>
      </c>
      <c r="H1979" s="46">
        <v>6832.1643716688741</v>
      </c>
      <c r="I1979" s="47">
        <v>0.30337571966452104</v>
      </c>
      <c r="J1979" s="47">
        <v>2.2566609254730094</v>
      </c>
      <c r="K1979" s="48">
        <f>IF(I1979&lt;='CBSA Bike Groupings'!$B$2,'CBSA Bike Groupings'!$A$2,
IF(AND(I1979&lt;='CBSA Bike Groupings'!$B$3,I1979&gt;'CBSA Bike Groupings'!$B$2),'CBSA Bike Groupings'!$A$3,
IF(AND(I1979&lt;='CBSA Bike Groupings'!$B$4,I1979&gt;'CBSA Bike Groupings'!$B$3),'CBSA Bike Groupings'!$A$4,
IF(AND(I1979&lt;='CBSA Bike Groupings'!$B$5,I1979&gt;'CBSA Bike Groupings'!$B$4),'CBSA Bike Groupings'!$A$5,
IF(I1979&gt;'CBSA Bike Groupings'!$B$5,'CBSA Bike Groupings'!$A$6,"")))))</f>
        <v>2</v>
      </c>
      <c r="L1979" s="48">
        <f>IF(J1979&lt;='CBSA Walk Groupings'!$B$2,'CBSA Walk Groupings'!$A$2,
IF(AND(J1979&lt;='CBSA Walk Groupings'!$B$3,J1979&gt;'CBSA Walk Groupings'!$B$2),'CBSA Walk Groupings'!$A$3,
IF(AND(J1979&lt;='CBSA Walk Groupings'!$B$4,J1979&gt;'CBSA Walk Groupings'!$B$3),'CBSA Walk Groupings'!$A$4,
IF(AND(J1979&lt;='CBSA Walk Groupings'!$B$5,J1979&gt;'CBSA Walk Groupings'!$B$4),'CBSA Walk Groupings'!$A$5,
IF(J1979&gt;'CBSA Walk Groupings'!$B$5,'CBSA Walk Groupings'!$A$6,"")))))</f>
        <v>3</v>
      </c>
      <c r="M1979" s="72">
        <v>1</v>
      </c>
      <c r="N1979" s="72">
        <v>30</v>
      </c>
    </row>
    <row r="1980" spans="1:14" x14ac:dyDescent="0.25">
      <c r="A1980" t="str">
        <f t="shared" si="30"/>
        <v>Wilmington Area Planning Council_2016</v>
      </c>
      <c r="B1980" t="s">
        <v>539</v>
      </c>
      <c r="C1980" s="49" t="s">
        <v>232</v>
      </c>
      <c r="D1980">
        <v>2016</v>
      </c>
      <c r="E1980" s="45">
        <v>635839.03318275325</v>
      </c>
      <c r="F1980" s="50">
        <v>305732.77018416248</v>
      </c>
      <c r="G1980" s="46">
        <v>1020.5096110656386</v>
      </c>
      <c r="H1980" s="46">
        <v>7027.5347348087453</v>
      </c>
      <c r="I1980" s="47">
        <v>0.33379137292051492</v>
      </c>
      <c r="J1980" s="47">
        <v>2.2985873351344082</v>
      </c>
      <c r="K1980" s="48">
        <f>IF(I1980&lt;='CBSA Bike Groupings'!$B$2,'CBSA Bike Groupings'!$A$2,
IF(AND(I1980&lt;='CBSA Bike Groupings'!$B$3,I1980&gt;'CBSA Bike Groupings'!$B$2),'CBSA Bike Groupings'!$A$3,
IF(AND(I1980&lt;='CBSA Bike Groupings'!$B$4,I1980&gt;'CBSA Bike Groupings'!$B$3),'CBSA Bike Groupings'!$A$4,
IF(AND(I1980&lt;='CBSA Bike Groupings'!$B$5,I1980&gt;'CBSA Bike Groupings'!$B$4),'CBSA Bike Groupings'!$A$5,
IF(I1980&gt;'CBSA Bike Groupings'!$B$5,'CBSA Bike Groupings'!$A$6,"")))))</f>
        <v>2</v>
      </c>
      <c r="L1980" s="48">
        <f>IF(J1980&lt;='CBSA Walk Groupings'!$B$2,'CBSA Walk Groupings'!$A$2,
IF(AND(J1980&lt;='CBSA Walk Groupings'!$B$3,J1980&gt;'CBSA Walk Groupings'!$B$2),'CBSA Walk Groupings'!$A$3,
IF(AND(J1980&lt;='CBSA Walk Groupings'!$B$4,J1980&gt;'CBSA Walk Groupings'!$B$3),'CBSA Walk Groupings'!$A$4,
IF(AND(J1980&lt;='CBSA Walk Groupings'!$B$5,J1980&gt;'CBSA Walk Groupings'!$B$4),'CBSA Walk Groupings'!$A$5,
IF(J1980&gt;'CBSA Walk Groupings'!$B$5,'CBSA Walk Groupings'!$A$6,"")))))</f>
        <v>3</v>
      </c>
      <c r="M1980" s="72">
        <v>0</v>
      </c>
      <c r="N1980" s="72">
        <v>20</v>
      </c>
    </row>
    <row r="1981" spans="1:14" x14ac:dyDescent="0.25">
      <c r="A1981" t="str">
        <f t="shared" si="30"/>
        <v>Wilmington Area Planning Council_2017</v>
      </c>
      <c r="B1981" t="s">
        <v>539</v>
      </c>
      <c r="C1981" s="49" t="s">
        <v>232</v>
      </c>
      <c r="D1981">
        <v>2017</v>
      </c>
      <c r="E1981" s="45">
        <v>639197</v>
      </c>
      <c r="F1981" s="50">
        <v>305613</v>
      </c>
      <c r="G1981" s="46">
        <v>999</v>
      </c>
      <c r="H1981" s="46">
        <v>7021</v>
      </c>
      <c r="I1981" s="47">
        <f>(G1981/$F1981)*100</f>
        <v>0.3268840003533881</v>
      </c>
      <c r="J1981" s="47">
        <f>(H1981/$F1981)*100</f>
        <v>2.2973499163975357</v>
      </c>
      <c r="K1981" s="48">
        <f>IF(I1981&lt;='CBSA Bike Groupings'!$B$2,'CBSA Bike Groupings'!$A$2,
IF(AND(I1981&lt;='CBSA Bike Groupings'!$B$3,I1981&gt;'CBSA Bike Groupings'!$B$2),'CBSA Bike Groupings'!$A$3,
IF(AND(I1981&lt;='CBSA Bike Groupings'!$B$4,I1981&gt;'CBSA Bike Groupings'!$B$3),'CBSA Bike Groupings'!$A$4,
IF(AND(I1981&lt;='CBSA Bike Groupings'!$B$5,I1981&gt;'CBSA Bike Groupings'!$B$4),'CBSA Bike Groupings'!$A$5,
IF(I1981&gt;'CBSA Bike Groupings'!$B$5,'CBSA Bike Groupings'!$A$6,"")))))</f>
        <v>2</v>
      </c>
      <c r="L1981" s="48">
        <f>IF(J1981&lt;='CBSA Walk Groupings'!$B$2,'CBSA Walk Groupings'!$A$2,
IF(AND(J1981&lt;='CBSA Walk Groupings'!$B$3,J1981&gt;'CBSA Walk Groupings'!$B$2),'CBSA Walk Groupings'!$A$3,
IF(AND(J1981&lt;='CBSA Walk Groupings'!$B$4,J1981&gt;'CBSA Walk Groupings'!$B$3),'CBSA Walk Groupings'!$A$4,
IF(AND(J1981&lt;='CBSA Walk Groupings'!$B$5,J1981&gt;'CBSA Walk Groupings'!$B$4),'CBSA Walk Groupings'!$A$5,
IF(J1981&gt;'CBSA Walk Groupings'!$B$5,'CBSA Walk Groupings'!$A$6,"")))))</f>
        <v>3</v>
      </c>
      <c r="M1981" s="72">
        <v>0</v>
      </c>
      <c r="N1981" s="72">
        <v>21</v>
      </c>
    </row>
    <row r="1982" spans="1:14" x14ac:dyDescent="0.25">
      <c r="A1982" t="str">
        <f t="shared" si="30"/>
        <v>Wilmington Urban Area MPO_2013</v>
      </c>
      <c r="B1982" t="s">
        <v>540</v>
      </c>
      <c r="C1982" s="49" t="s">
        <v>164</v>
      </c>
      <c r="D1982">
        <v>2013</v>
      </c>
      <c r="E1982" s="45">
        <v>251727.8338734612</v>
      </c>
      <c r="F1982" s="50">
        <v>118801.93556466739</v>
      </c>
      <c r="G1982" s="46">
        <v>973.36185104922674</v>
      </c>
      <c r="H1982" s="46">
        <v>2292.6453443977416</v>
      </c>
      <c r="I1982" s="47">
        <v>0.81931480865427253</v>
      </c>
      <c r="J1982" s="47">
        <v>1.9298047068852571</v>
      </c>
      <c r="K1982" s="48">
        <f>IF(I1982&lt;='CBSA Bike Groupings'!$B$2,'CBSA Bike Groupings'!$A$2,
IF(AND(I1982&lt;='CBSA Bike Groupings'!$B$3,I1982&gt;'CBSA Bike Groupings'!$B$2),'CBSA Bike Groupings'!$A$3,
IF(AND(I1982&lt;='CBSA Bike Groupings'!$B$4,I1982&gt;'CBSA Bike Groupings'!$B$3),'CBSA Bike Groupings'!$A$4,
IF(AND(I1982&lt;='CBSA Bike Groupings'!$B$5,I1982&gt;'CBSA Bike Groupings'!$B$4),'CBSA Bike Groupings'!$A$5,
IF(I1982&gt;'CBSA Bike Groupings'!$B$5,'CBSA Bike Groupings'!$A$6,"")))))</f>
        <v>5</v>
      </c>
      <c r="L1982" s="48">
        <f>IF(J1982&lt;='CBSA Walk Groupings'!$B$2,'CBSA Walk Groupings'!$A$2,
IF(AND(J1982&lt;='CBSA Walk Groupings'!$B$3,J1982&gt;'CBSA Walk Groupings'!$B$2),'CBSA Walk Groupings'!$A$3,
IF(AND(J1982&lt;='CBSA Walk Groupings'!$B$4,J1982&gt;'CBSA Walk Groupings'!$B$3),'CBSA Walk Groupings'!$A$4,
IF(AND(J1982&lt;='CBSA Walk Groupings'!$B$5,J1982&gt;'CBSA Walk Groupings'!$B$4),'CBSA Walk Groupings'!$A$5,
IF(J1982&gt;'CBSA Walk Groupings'!$B$5,'CBSA Walk Groupings'!$A$6,"")))))</f>
        <v>3</v>
      </c>
      <c r="M1982" s="72">
        <v>3</v>
      </c>
      <c r="N1982" s="72">
        <v>6</v>
      </c>
    </row>
    <row r="1983" spans="1:14" x14ac:dyDescent="0.25">
      <c r="A1983" t="str">
        <f t="shared" si="30"/>
        <v>Wilmington Urban Area MPO_2014</v>
      </c>
      <c r="B1983" t="s">
        <v>540</v>
      </c>
      <c r="C1983" s="49" t="s">
        <v>164</v>
      </c>
      <c r="D1983">
        <v>2014</v>
      </c>
      <c r="E1983" s="45">
        <v>255630.10693142875</v>
      </c>
      <c r="F1983" s="50">
        <v>120375.06478448205</v>
      </c>
      <c r="G1983" s="46">
        <v>950.74301916152081</v>
      </c>
      <c r="H1983" s="46">
        <v>2023.8482591305462</v>
      </c>
      <c r="I1983" s="47">
        <v>0.78981724401454634</v>
      </c>
      <c r="J1983" s="47">
        <v>1.6812852917288295</v>
      </c>
      <c r="K1983" s="48">
        <f>IF(I1983&lt;='CBSA Bike Groupings'!$B$2,'CBSA Bike Groupings'!$A$2,
IF(AND(I1983&lt;='CBSA Bike Groupings'!$B$3,I1983&gt;'CBSA Bike Groupings'!$B$2),'CBSA Bike Groupings'!$A$3,
IF(AND(I1983&lt;='CBSA Bike Groupings'!$B$4,I1983&gt;'CBSA Bike Groupings'!$B$3),'CBSA Bike Groupings'!$A$4,
IF(AND(I1983&lt;='CBSA Bike Groupings'!$B$5,I1983&gt;'CBSA Bike Groupings'!$B$4),'CBSA Bike Groupings'!$A$5,
IF(I1983&gt;'CBSA Bike Groupings'!$B$5,'CBSA Bike Groupings'!$A$6,"")))))</f>
        <v>5</v>
      </c>
      <c r="L1983" s="48">
        <f>IF(J1983&lt;='CBSA Walk Groupings'!$B$2,'CBSA Walk Groupings'!$A$2,
IF(AND(J1983&lt;='CBSA Walk Groupings'!$B$3,J1983&gt;'CBSA Walk Groupings'!$B$2),'CBSA Walk Groupings'!$A$3,
IF(AND(J1983&lt;='CBSA Walk Groupings'!$B$4,J1983&gt;'CBSA Walk Groupings'!$B$3),'CBSA Walk Groupings'!$A$4,
IF(AND(J1983&lt;='CBSA Walk Groupings'!$B$5,J1983&gt;'CBSA Walk Groupings'!$B$4),'CBSA Walk Groupings'!$A$5,
IF(J1983&gt;'CBSA Walk Groupings'!$B$5,'CBSA Walk Groupings'!$A$6,"")))))</f>
        <v>2</v>
      </c>
      <c r="M1983" s="72">
        <v>1</v>
      </c>
      <c r="N1983" s="72">
        <v>9</v>
      </c>
    </row>
    <row r="1984" spans="1:14" x14ac:dyDescent="0.25">
      <c r="A1984" t="str">
        <f t="shared" si="30"/>
        <v>Wilmington Urban Area MPO_2015</v>
      </c>
      <c r="B1984" t="s">
        <v>540</v>
      </c>
      <c r="C1984" s="49" t="s">
        <v>164</v>
      </c>
      <c r="D1984">
        <v>2015</v>
      </c>
      <c r="E1984" s="45">
        <v>261077.74782044656</v>
      </c>
      <c r="F1984" s="50">
        <v>123514.83251422775</v>
      </c>
      <c r="G1984" s="46">
        <v>1028.0665528111342</v>
      </c>
      <c r="H1984" s="46">
        <v>1939.016750728036</v>
      </c>
      <c r="I1984" s="47">
        <v>0.83234258743192691</v>
      </c>
      <c r="J1984" s="47">
        <v>1.5698655062376248</v>
      </c>
      <c r="K1984" s="48">
        <f>IF(I1984&lt;='CBSA Bike Groupings'!$B$2,'CBSA Bike Groupings'!$A$2,
IF(AND(I1984&lt;='CBSA Bike Groupings'!$B$3,I1984&gt;'CBSA Bike Groupings'!$B$2),'CBSA Bike Groupings'!$A$3,
IF(AND(I1984&lt;='CBSA Bike Groupings'!$B$4,I1984&gt;'CBSA Bike Groupings'!$B$3),'CBSA Bike Groupings'!$A$4,
IF(AND(I1984&lt;='CBSA Bike Groupings'!$B$5,I1984&gt;'CBSA Bike Groupings'!$B$4),'CBSA Bike Groupings'!$A$5,
IF(I1984&gt;'CBSA Bike Groupings'!$B$5,'CBSA Bike Groupings'!$A$6,"")))))</f>
        <v>5</v>
      </c>
      <c r="L1984" s="48">
        <f>IF(J1984&lt;='CBSA Walk Groupings'!$B$2,'CBSA Walk Groupings'!$A$2,
IF(AND(J1984&lt;='CBSA Walk Groupings'!$B$3,J1984&gt;'CBSA Walk Groupings'!$B$2),'CBSA Walk Groupings'!$A$3,
IF(AND(J1984&lt;='CBSA Walk Groupings'!$B$4,J1984&gt;'CBSA Walk Groupings'!$B$3),'CBSA Walk Groupings'!$A$4,
IF(AND(J1984&lt;='CBSA Walk Groupings'!$B$5,J1984&gt;'CBSA Walk Groupings'!$B$4),'CBSA Walk Groupings'!$A$5,
IF(J1984&gt;'CBSA Walk Groupings'!$B$5,'CBSA Walk Groupings'!$A$6,"")))))</f>
        <v>2</v>
      </c>
      <c r="M1984" s="72">
        <v>0</v>
      </c>
      <c r="N1984" s="72">
        <v>9</v>
      </c>
    </row>
    <row r="1985" spans="1:14" x14ac:dyDescent="0.25">
      <c r="A1985" t="str">
        <f t="shared" si="30"/>
        <v>Wilmington Urban Area MPO_2016</v>
      </c>
      <c r="B1985" t="s">
        <v>540</v>
      </c>
      <c r="C1985" s="49" t="s">
        <v>164</v>
      </c>
      <c r="D1985">
        <v>2016</v>
      </c>
      <c r="E1985" s="45">
        <v>265950.85976569424</v>
      </c>
      <c r="F1985" s="50">
        <v>125774.66946607352</v>
      </c>
      <c r="G1985" s="46">
        <v>959.67609105700171</v>
      </c>
      <c r="H1985" s="46">
        <v>2176.0498615204265</v>
      </c>
      <c r="I1985" s="47">
        <v>0.76301221472568836</v>
      </c>
      <c r="J1985" s="47">
        <v>1.7301177341653793</v>
      </c>
      <c r="K1985" s="48">
        <f>IF(I1985&lt;='CBSA Bike Groupings'!$B$2,'CBSA Bike Groupings'!$A$2,
IF(AND(I1985&lt;='CBSA Bike Groupings'!$B$3,I1985&gt;'CBSA Bike Groupings'!$B$2),'CBSA Bike Groupings'!$A$3,
IF(AND(I1985&lt;='CBSA Bike Groupings'!$B$4,I1985&gt;'CBSA Bike Groupings'!$B$3),'CBSA Bike Groupings'!$A$4,
IF(AND(I1985&lt;='CBSA Bike Groupings'!$B$5,I1985&gt;'CBSA Bike Groupings'!$B$4),'CBSA Bike Groupings'!$A$5,
IF(I1985&gt;'CBSA Bike Groupings'!$B$5,'CBSA Bike Groupings'!$A$6,"")))))</f>
        <v>4</v>
      </c>
      <c r="L1985" s="48">
        <f>IF(J1985&lt;='CBSA Walk Groupings'!$B$2,'CBSA Walk Groupings'!$A$2,
IF(AND(J1985&lt;='CBSA Walk Groupings'!$B$3,J1985&gt;'CBSA Walk Groupings'!$B$2),'CBSA Walk Groupings'!$A$3,
IF(AND(J1985&lt;='CBSA Walk Groupings'!$B$4,J1985&gt;'CBSA Walk Groupings'!$B$3),'CBSA Walk Groupings'!$A$4,
IF(AND(J1985&lt;='CBSA Walk Groupings'!$B$5,J1985&gt;'CBSA Walk Groupings'!$B$4),'CBSA Walk Groupings'!$A$5,
IF(J1985&gt;'CBSA Walk Groupings'!$B$5,'CBSA Walk Groupings'!$A$6,"")))))</f>
        <v>2</v>
      </c>
      <c r="M1985" s="72">
        <v>1</v>
      </c>
      <c r="N1985" s="72">
        <v>10</v>
      </c>
    </row>
    <row r="1986" spans="1:14" x14ac:dyDescent="0.25">
      <c r="A1986" t="str">
        <f t="shared" si="30"/>
        <v>Wilmington Urban Area MPO_2017</v>
      </c>
      <c r="B1986" t="s">
        <v>540</v>
      </c>
      <c r="C1986" s="49" t="s">
        <v>164</v>
      </c>
      <c r="D1986">
        <v>2017</v>
      </c>
      <c r="E1986" s="45">
        <v>269991</v>
      </c>
      <c r="F1986" s="50">
        <v>128823</v>
      </c>
      <c r="G1986" s="46">
        <v>871</v>
      </c>
      <c r="H1986" s="46">
        <v>1914</v>
      </c>
      <c r="I1986" s="47">
        <f>(G1986/$F1986)*100</f>
        <v>0.67612150004269422</v>
      </c>
      <c r="J1986" s="47">
        <f>(H1986/$F1986)*100</f>
        <v>1.4857595305186184</v>
      </c>
      <c r="K1986" s="48">
        <f>IF(I1986&lt;='CBSA Bike Groupings'!$B$2,'CBSA Bike Groupings'!$A$2,
IF(AND(I1986&lt;='CBSA Bike Groupings'!$B$3,I1986&gt;'CBSA Bike Groupings'!$B$2),'CBSA Bike Groupings'!$A$3,
IF(AND(I1986&lt;='CBSA Bike Groupings'!$B$4,I1986&gt;'CBSA Bike Groupings'!$B$3),'CBSA Bike Groupings'!$A$4,
IF(AND(I1986&lt;='CBSA Bike Groupings'!$B$5,I1986&gt;'CBSA Bike Groupings'!$B$4),'CBSA Bike Groupings'!$A$5,
IF(I1986&gt;'CBSA Bike Groupings'!$B$5,'CBSA Bike Groupings'!$A$6,"")))))</f>
        <v>4</v>
      </c>
      <c r="L1986" s="48">
        <f>IF(J1986&lt;='CBSA Walk Groupings'!$B$2,'CBSA Walk Groupings'!$A$2,
IF(AND(J1986&lt;='CBSA Walk Groupings'!$B$3,J1986&gt;'CBSA Walk Groupings'!$B$2),'CBSA Walk Groupings'!$A$3,
IF(AND(J1986&lt;='CBSA Walk Groupings'!$B$4,J1986&gt;'CBSA Walk Groupings'!$B$3),'CBSA Walk Groupings'!$A$4,
IF(AND(J1986&lt;='CBSA Walk Groupings'!$B$5,J1986&gt;'CBSA Walk Groupings'!$B$4),'CBSA Walk Groupings'!$A$5,
IF(J1986&gt;'CBSA Walk Groupings'!$B$5,'CBSA Walk Groupings'!$A$6,"")))))</f>
        <v>2</v>
      </c>
      <c r="M1986" s="72">
        <v>4</v>
      </c>
      <c r="N1986" s="72">
        <v>6</v>
      </c>
    </row>
    <row r="1987" spans="1:14" x14ac:dyDescent="0.25">
      <c r="A1987" t="str">
        <f t="shared" ref="A1987:A2021" si="31">B1987&amp;"_"&amp;D1987</f>
        <v>Winchester-Frederick County MPO_2013</v>
      </c>
      <c r="B1987" t="s">
        <v>541</v>
      </c>
      <c r="C1987" s="49" t="s">
        <v>149</v>
      </c>
      <c r="D1987">
        <v>2013</v>
      </c>
      <c r="E1987" s="45">
        <v>76917.242748339748</v>
      </c>
      <c r="F1987" s="50">
        <v>36190.927739317034</v>
      </c>
      <c r="G1987" s="46">
        <v>80.260431780304003</v>
      </c>
      <c r="H1987" s="46">
        <v>934.10210446175665</v>
      </c>
      <c r="I1987" s="47">
        <v>0.22176947868929819</v>
      </c>
      <c r="J1987" s="47">
        <v>2.5810394007859836</v>
      </c>
      <c r="K1987" s="48">
        <f>IF(I1987&lt;='CBSA Bike Groupings'!$B$2,'CBSA Bike Groupings'!$A$2,
IF(AND(I1987&lt;='CBSA Bike Groupings'!$B$3,I1987&gt;'CBSA Bike Groupings'!$B$2),'CBSA Bike Groupings'!$A$3,
IF(AND(I1987&lt;='CBSA Bike Groupings'!$B$4,I1987&gt;'CBSA Bike Groupings'!$B$3),'CBSA Bike Groupings'!$A$4,
IF(AND(I1987&lt;='CBSA Bike Groupings'!$B$5,I1987&gt;'CBSA Bike Groupings'!$B$4),'CBSA Bike Groupings'!$A$5,
IF(I1987&gt;'CBSA Bike Groupings'!$B$5,'CBSA Bike Groupings'!$A$6,"")))))</f>
        <v>1</v>
      </c>
      <c r="L1987" s="48">
        <f>IF(J1987&lt;='CBSA Walk Groupings'!$B$2,'CBSA Walk Groupings'!$A$2,
IF(AND(J1987&lt;='CBSA Walk Groupings'!$B$3,J1987&gt;'CBSA Walk Groupings'!$B$2),'CBSA Walk Groupings'!$A$3,
IF(AND(J1987&lt;='CBSA Walk Groupings'!$B$4,J1987&gt;'CBSA Walk Groupings'!$B$3),'CBSA Walk Groupings'!$A$4,
IF(AND(J1987&lt;='CBSA Walk Groupings'!$B$5,J1987&gt;'CBSA Walk Groupings'!$B$4),'CBSA Walk Groupings'!$A$5,
IF(J1987&gt;'CBSA Walk Groupings'!$B$5,'CBSA Walk Groupings'!$A$6,"")))))</f>
        <v>4</v>
      </c>
      <c r="M1987" s="72">
        <v>0</v>
      </c>
      <c r="N1987" s="72">
        <v>1</v>
      </c>
    </row>
    <row r="1988" spans="1:14" x14ac:dyDescent="0.25">
      <c r="A1988" t="str">
        <f t="shared" si="31"/>
        <v>Winchester-Frederick County MPO_2014</v>
      </c>
      <c r="B1988" t="s">
        <v>541</v>
      </c>
      <c r="C1988" s="49" t="s">
        <v>149</v>
      </c>
      <c r="D1988">
        <v>2014</v>
      </c>
      <c r="E1988" s="45">
        <v>78040.77865428511</v>
      </c>
      <c r="F1988" s="50">
        <v>36602.758303451439</v>
      </c>
      <c r="G1988" s="46">
        <v>66.261090467339017</v>
      </c>
      <c r="H1988" s="46">
        <v>1070.760714064181</v>
      </c>
      <c r="I1988" s="47">
        <v>0.18102758791566526</v>
      </c>
      <c r="J1988" s="47">
        <v>2.925355256527796</v>
      </c>
      <c r="K1988" s="48">
        <f>IF(I1988&lt;='CBSA Bike Groupings'!$B$2,'CBSA Bike Groupings'!$A$2,
IF(AND(I1988&lt;='CBSA Bike Groupings'!$B$3,I1988&gt;'CBSA Bike Groupings'!$B$2),'CBSA Bike Groupings'!$A$3,
IF(AND(I1988&lt;='CBSA Bike Groupings'!$B$4,I1988&gt;'CBSA Bike Groupings'!$B$3),'CBSA Bike Groupings'!$A$4,
IF(AND(I1988&lt;='CBSA Bike Groupings'!$B$5,I1988&gt;'CBSA Bike Groupings'!$B$4),'CBSA Bike Groupings'!$A$5,
IF(I1988&gt;'CBSA Bike Groupings'!$B$5,'CBSA Bike Groupings'!$A$6,"")))))</f>
        <v>1</v>
      </c>
      <c r="L1988" s="48">
        <f>IF(J1988&lt;='CBSA Walk Groupings'!$B$2,'CBSA Walk Groupings'!$A$2,
IF(AND(J1988&lt;='CBSA Walk Groupings'!$B$3,J1988&gt;'CBSA Walk Groupings'!$B$2),'CBSA Walk Groupings'!$A$3,
IF(AND(J1988&lt;='CBSA Walk Groupings'!$B$4,J1988&gt;'CBSA Walk Groupings'!$B$3),'CBSA Walk Groupings'!$A$4,
IF(AND(J1988&lt;='CBSA Walk Groupings'!$B$5,J1988&gt;'CBSA Walk Groupings'!$B$4),'CBSA Walk Groupings'!$A$5,
IF(J1988&gt;'CBSA Walk Groupings'!$B$5,'CBSA Walk Groupings'!$A$6,"")))))</f>
        <v>4</v>
      </c>
      <c r="M1988" s="72">
        <v>0</v>
      </c>
      <c r="N1988" s="72">
        <v>0</v>
      </c>
    </row>
    <row r="1989" spans="1:14" x14ac:dyDescent="0.25">
      <c r="A1989" t="str">
        <f t="shared" si="31"/>
        <v>Winchester-Frederick County MPO_2015</v>
      </c>
      <c r="B1989" t="s">
        <v>541</v>
      </c>
      <c r="C1989" s="49" t="s">
        <v>149</v>
      </c>
      <c r="D1989">
        <v>2015</v>
      </c>
      <c r="E1989" s="45">
        <v>78855.182219929295</v>
      </c>
      <c r="F1989" s="50">
        <v>37719.752798015594</v>
      </c>
      <c r="G1989" s="46">
        <v>60.544054749344667</v>
      </c>
      <c r="H1989" s="46">
        <v>1107.7482193281899</v>
      </c>
      <c r="I1989" s="47">
        <v>0.16051021085305162</v>
      </c>
      <c r="J1989" s="47">
        <v>2.9367854695656108</v>
      </c>
      <c r="K1989" s="48">
        <f>IF(I1989&lt;='CBSA Bike Groupings'!$B$2,'CBSA Bike Groupings'!$A$2,
IF(AND(I1989&lt;='CBSA Bike Groupings'!$B$3,I1989&gt;'CBSA Bike Groupings'!$B$2),'CBSA Bike Groupings'!$A$3,
IF(AND(I1989&lt;='CBSA Bike Groupings'!$B$4,I1989&gt;'CBSA Bike Groupings'!$B$3),'CBSA Bike Groupings'!$A$4,
IF(AND(I1989&lt;='CBSA Bike Groupings'!$B$5,I1989&gt;'CBSA Bike Groupings'!$B$4),'CBSA Bike Groupings'!$A$5,
IF(I1989&gt;'CBSA Bike Groupings'!$B$5,'CBSA Bike Groupings'!$A$6,"")))))</f>
        <v>1</v>
      </c>
      <c r="L1989" s="48">
        <f>IF(J1989&lt;='CBSA Walk Groupings'!$B$2,'CBSA Walk Groupings'!$A$2,
IF(AND(J1989&lt;='CBSA Walk Groupings'!$B$3,J1989&gt;'CBSA Walk Groupings'!$B$2),'CBSA Walk Groupings'!$A$3,
IF(AND(J1989&lt;='CBSA Walk Groupings'!$B$4,J1989&gt;'CBSA Walk Groupings'!$B$3),'CBSA Walk Groupings'!$A$4,
IF(AND(J1989&lt;='CBSA Walk Groupings'!$B$5,J1989&gt;'CBSA Walk Groupings'!$B$4),'CBSA Walk Groupings'!$A$5,
IF(J1989&gt;'CBSA Walk Groupings'!$B$5,'CBSA Walk Groupings'!$A$6,"")))))</f>
        <v>4</v>
      </c>
      <c r="M1989" s="72">
        <v>1</v>
      </c>
      <c r="N1989" s="72">
        <v>0</v>
      </c>
    </row>
    <row r="1990" spans="1:14" x14ac:dyDescent="0.25">
      <c r="A1990" t="str">
        <f t="shared" si="31"/>
        <v>Winchester-Frederick County MPO_2016</v>
      </c>
      <c r="B1990" t="s">
        <v>541</v>
      </c>
      <c r="C1990" s="49" t="s">
        <v>149</v>
      </c>
      <c r="D1990">
        <v>2016</v>
      </c>
      <c r="E1990" s="45">
        <v>79504.853959727756</v>
      </c>
      <c r="F1990" s="50">
        <v>38437.423956179853</v>
      </c>
      <c r="G1990" s="46">
        <v>47.001359283923037</v>
      </c>
      <c r="H1990" s="46">
        <v>977.87551987958375</v>
      </c>
      <c r="I1990" s="47">
        <v>0.1222802010288369</v>
      </c>
      <c r="J1990" s="47">
        <v>2.5440714263120223</v>
      </c>
      <c r="K1990" s="48">
        <f>IF(I1990&lt;='CBSA Bike Groupings'!$B$2,'CBSA Bike Groupings'!$A$2,
IF(AND(I1990&lt;='CBSA Bike Groupings'!$B$3,I1990&gt;'CBSA Bike Groupings'!$B$2),'CBSA Bike Groupings'!$A$3,
IF(AND(I1990&lt;='CBSA Bike Groupings'!$B$4,I1990&gt;'CBSA Bike Groupings'!$B$3),'CBSA Bike Groupings'!$A$4,
IF(AND(I1990&lt;='CBSA Bike Groupings'!$B$5,I1990&gt;'CBSA Bike Groupings'!$B$4),'CBSA Bike Groupings'!$A$5,
IF(I1990&gt;'CBSA Bike Groupings'!$B$5,'CBSA Bike Groupings'!$A$6,"")))))</f>
        <v>1</v>
      </c>
      <c r="L1990" s="48">
        <f>IF(J1990&lt;='CBSA Walk Groupings'!$B$2,'CBSA Walk Groupings'!$A$2,
IF(AND(J1990&lt;='CBSA Walk Groupings'!$B$3,J1990&gt;'CBSA Walk Groupings'!$B$2),'CBSA Walk Groupings'!$A$3,
IF(AND(J1990&lt;='CBSA Walk Groupings'!$B$4,J1990&gt;'CBSA Walk Groupings'!$B$3),'CBSA Walk Groupings'!$A$4,
IF(AND(J1990&lt;='CBSA Walk Groupings'!$B$5,J1990&gt;'CBSA Walk Groupings'!$B$4),'CBSA Walk Groupings'!$A$5,
IF(J1990&gt;'CBSA Walk Groupings'!$B$5,'CBSA Walk Groupings'!$A$6,"")))))</f>
        <v>4</v>
      </c>
      <c r="M1990" s="72">
        <v>0</v>
      </c>
      <c r="N1990" s="72">
        <v>1</v>
      </c>
    </row>
    <row r="1991" spans="1:14" x14ac:dyDescent="0.25">
      <c r="A1991" t="str">
        <f t="shared" si="31"/>
        <v>Winchester-Frederick County MPO_2017</v>
      </c>
      <c r="B1991" t="s">
        <v>541</v>
      </c>
      <c r="C1991" s="49" t="s">
        <v>149</v>
      </c>
      <c r="D1991">
        <v>2017</v>
      </c>
      <c r="E1991" s="45">
        <v>81101</v>
      </c>
      <c r="F1991" s="50">
        <v>39751</v>
      </c>
      <c r="G1991" s="46">
        <v>29</v>
      </c>
      <c r="H1991" s="46">
        <v>1147</v>
      </c>
      <c r="I1991" s="47">
        <f>(G1991/$F1991)*100</f>
        <v>7.2954139518502673E-2</v>
      </c>
      <c r="J1991" s="47">
        <f>(H1991/$F1991)*100</f>
        <v>2.8854620009559508</v>
      </c>
      <c r="K1991" s="48">
        <f>IF(I1991&lt;='CBSA Bike Groupings'!$B$2,'CBSA Bike Groupings'!$A$2,
IF(AND(I1991&lt;='CBSA Bike Groupings'!$B$3,I1991&gt;'CBSA Bike Groupings'!$B$2),'CBSA Bike Groupings'!$A$3,
IF(AND(I1991&lt;='CBSA Bike Groupings'!$B$4,I1991&gt;'CBSA Bike Groupings'!$B$3),'CBSA Bike Groupings'!$A$4,
IF(AND(I1991&lt;='CBSA Bike Groupings'!$B$5,I1991&gt;'CBSA Bike Groupings'!$B$4),'CBSA Bike Groupings'!$A$5,
IF(I1991&gt;'CBSA Bike Groupings'!$B$5,'CBSA Bike Groupings'!$A$6,"")))))</f>
        <v>1</v>
      </c>
      <c r="L1991" s="48">
        <f>IF(J1991&lt;='CBSA Walk Groupings'!$B$2,'CBSA Walk Groupings'!$A$2,
IF(AND(J1991&lt;='CBSA Walk Groupings'!$B$3,J1991&gt;'CBSA Walk Groupings'!$B$2),'CBSA Walk Groupings'!$A$3,
IF(AND(J1991&lt;='CBSA Walk Groupings'!$B$4,J1991&gt;'CBSA Walk Groupings'!$B$3),'CBSA Walk Groupings'!$A$4,
IF(AND(J1991&lt;='CBSA Walk Groupings'!$B$5,J1991&gt;'CBSA Walk Groupings'!$B$4),'CBSA Walk Groupings'!$A$5,
IF(J1991&gt;'CBSA Walk Groupings'!$B$5,'CBSA Walk Groupings'!$A$6,"")))))</f>
        <v>4</v>
      </c>
      <c r="M1991" s="72">
        <v>0</v>
      </c>
      <c r="N1991" s="72">
        <v>0</v>
      </c>
    </row>
    <row r="1992" spans="1:14" x14ac:dyDescent="0.25">
      <c r="A1992" t="str">
        <f t="shared" si="31"/>
        <v>Winston-Salem Urban Area MPO_2013</v>
      </c>
      <c r="B1992" t="s">
        <v>542</v>
      </c>
      <c r="C1992" s="49" t="s">
        <v>164</v>
      </c>
      <c r="D1992">
        <v>2013</v>
      </c>
      <c r="E1992" s="45">
        <v>405765.3120081214</v>
      </c>
      <c r="F1992" s="50">
        <v>179453.68948095752</v>
      </c>
      <c r="G1992" s="46">
        <v>135.99397408778512</v>
      </c>
      <c r="H1992" s="46">
        <v>2338.7241718679402</v>
      </c>
      <c r="I1992" s="47">
        <v>7.5782211266386887E-2</v>
      </c>
      <c r="J1992" s="47">
        <v>1.3032466362950486</v>
      </c>
      <c r="K1992" s="48">
        <f>IF(I1992&lt;='CBSA Bike Groupings'!$B$2,'CBSA Bike Groupings'!$A$2,
IF(AND(I1992&lt;='CBSA Bike Groupings'!$B$3,I1992&gt;'CBSA Bike Groupings'!$B$2),'CBSA Bike Groupings'!$A$3,
IF(AND(I1992&lt;='CBSA Bike Groupings'!$B$4,I1992&gt;'CBSA Bike Groupings'!$B$3),'CBSA Bike Groupings'!$A$4,
IF(AND(I1992&lt;='CBSA Bike Groupings'!$B$5,I1992&gt;'CBSA Bike Groupings'!$B$4),'CBSA Bike Groupings'!$A$5,
IF(I1992&gt;'CBSA Bike Groupings'!$B$5,'CBSA Bike Groupings'!$A$6,"")))))</f>
        <v>1</v>
      </c>
      <c r="L1992" s="48">
        <f>IF(J1992&lt;='CBSA Walk Groupings'!$B$2,'CBSA Walk Groupings'!$A$2,
IF(AND(J1992&lt;='CBSA Walk Groupings'!$B$3,J1992&gt;'CBSA Walk Groupings'!$B$2),'CBSA Walk Groupings'!$A$3,
IF(AND(J1992&lt;='CBSA Walk Groupings'!$B$4,J1992&gt;'CBSA Walk Groupings'!$B$3),'CBSA Walk Groupings'!$A$4,
IF(AND(J1992&lt;='CBSA Walk Groupings'!$B$5,J1992&gt;'CBSA Walk Groupings'!$B$4),'CBSA Walk Groupings'!$A$5,
IF(J1992&gt;'CBSA Walk Groupings'!$B$5,'CBSA Walk Groupings'!$A$6,"")))))</f>
        <v>1</v>
      </c>
      <c r="M1992" s="72">
        <v>0</v>
      </c>
      <c r="N1992" s="72">
        <v>6</v>
      </c>
    </row>
    <row r="1993" spans="1:14" x14ac:dyDescent="0.25">
      <c r="A1993" t="str">
        <f t="shared" si="31"/>
        <v>Winston-Salem Urban Area MPO_2014</v>
      </c>
      <c r="B1993" t="s">
        <v>542</v>
      </c>
      <c r="C1993" s="49" t="s">
        <v>164</v>
      </c>
      <c r="D1993">
        <v>2014</v>
      </c>
      <c r="E1993" s="45">
        <v>410336.83466070564</v>
      </c>
      <c r="F1993" s="50">
        <v>181459.61287116061</v>
      </c>
      <c r="G1993" s="46">
        <v>199.67514265134642</v>
      </c>
      <c r="H1993" s="46">
        <v>2448.8956182832021</v>
      </c>
      <c r="I1993" s="47">
        <v>0.11003833827922863</v>
      </c>
      <c r="J1993" s="47">
        <v>1.3495540850855663</v>
      </c>
      <c r="K1993" s="48">
        <f>IF(I1993&lt;='CBSA Bike Groupings'!$B$2,'CBSA Bike Groupings'!$A$2,
IF(AND(I1993&lt;='CBSA Bike Groupings'!$B$3,I1993&gt;'CBSA Bike Groupings'!$B$2),'CBSA Bike Groupings'!$A$3,
IF(AND(I1993&lt;='CBSA Bike Groupings'!$B$4,I1993&gt;'CBSA Bike Groupings'!$B$3),'CBSA Bike Groupings'!$A$4,
IF(AND(I1993&lt;='CBSA Bike Groupings'!$B$5,I1993&gt;'CBSA Bike Groupings'!$B$4),'CBSA Bike Groupings'!$A$5,
IF(I1993&gt;'CBSA Bike Groupings'!$B$5,'CBSA Bike Groupings'!$A$6,"")))))</f>
        <v>1</v>
      </c>
      <c r="L1993" s="48">
        <f>IF(J1993&lt;='CBSA Walk Groupings'!$B$2,'CBSA Walk Groupings'!$A$2,
IF(AND(J1993&lt;='CBSA Walk Groupings'!$B$3,J1993&gt;'CBSA Walk Groupings'!$B$2),'CBSA Walk Groupings'!$A$3,
IF(AND(J1993&lt;='CBSA Walk Groupings'!$B$4,J1993&gt;'CBSA Walk Groupings'!$B$3),'CBSA Walk Groupings'!$A$4,
IF(AND(J1993&lt;='CBSA Walk Groupings'!$B$5,J1993&gt;'CBSA Walk Groupings'!$B$4),'CBSA Walk Groupings'!$A$5,
IF(J1993&gt;'CBSA Walk Groupings'!$B$5,'CBSA Walk Groupings'!$A$6,"")))))</f>
        <v>2</v>
      </c>
      <c r="M1993" s="72">
        <v>0</v>
      </c>
      <c r="N1993" s="72">
        <v>4</v>
      </c>
    </row>
    <row r="1994" spans="1:14" x14ac:dyDescent="0.25">
      <c r="A1994" t="str">
        <f t="shared" si="31"/>
        <v>Winston-Salem Urban Area MPO_2015</v>
      </c>
      <c r="B1994" t="s">
        <v>542</v>
      </c>
      <c r="C1994" s="49" t="s">
        <v>164</v>
      </c>
      <c r="D1994">
        <v>2015</v>
      </c>
      <c r="E1994" s="45">
        <v>413329.79790403513</v>
      </c>
      <c r="F1994" s="50">
        <v>183077.54290302933</v>
      </c>
      <c r="G1994" s="46">
        <v>271.18663847952325</v>
      </c>
      <c r="H1994" s="46">
        <v>2625.940654732718</v>
      </c>
      <c r="I1994" s="47">
        <v>0.14812665397370045</v>
      </c>
      <c r="J1994" s="47">
        <v>1.4343324763341401</v>
      </c>
      <c r="K1994" s="48">
        <f>IF(I1994&lt;='CBSA Bike Groupings'!$B$2,'CBSA Bike Groupings'!$A$2,
IF(AND(I1994&lt;='CBSA Bike Groupings'!$B$3,I1994&gt;'CBSA Bike Groupings'!$B$2),'CBSA Bike Groupings'!$A$3,
IF(AND(I1994&lt;='CBSA Bike Groupings'!$B$4,I1994&gt;'CBSA Bike Groupings'!$B$3),'CBSA Bike Groupings'!$A$4,
IF(AND(I1994&lt;='CBSA Bike Groupings'!$B$5,I1994&gt;'CBSA Bike Groupings'!$B$4),'CBSA Bike Groupings'!$A$5,
IF(I1994&gt;'CBSA Bike Groupings'!$B$5,'CBSA Bike Groupings'!$A$6,"")))))</f>
        <v>1</v>
      </c>
      <c r="L1994" s="48">
        <f>IF(J1994&lt;='CBSA Walk Groupings'!$B$2,'CBSA Walk Groupings'!$A$2,
IF(AND(J1994&lt;='CBSA Walk Groupings'!$B$3,J1994&gt;'CBSA Walk Groupings'!$B$2),'CBSA Walk Groupings'!$A$3,
IF(AND(J1994&lt;='CBSA Walk Groupings'!$B$4,J1994&gt;'CBSA Walk Groupings'!$B$3),'CBSA Walk Groupings'!$A$4,
IF(AND(J1994&lt;='CBSA Walk Groupings'!$B$5,J1994&gt;'CBSA Walk Groupings'!$B$4),'CBSA Walk Groupings'!$A$5,
IF(J1994&gt;'CBSA Walk Groupings'!$B$5,'CBSA Walk Groupings'!$A$6,"")))))</f>
        <v>2</v>
      </c>
      <c r="M1994" s="72">
        <v>0</v>
      </c>
      <c r="N1994" s="72">
        <v>8</v>
      </c>
    </row>
    <row r="1995" spans="1:14" x14ac:dyDescent="0.25">
      <c r="A1995" t="str">
        <f t="shared" si="31"/>
        <v>Winston-Salem Urban Area MPO_2016</v>
      </c>
      <c r="B1995" t="s">
        <v>542</v>
      </c>
      <c r="C1995" s="49" t="s">
        <v>164</v>
      </c>
      <c r="D1995">
        <v>2016</v>
      </c>
      <c r="E1995" s="45">
        <v>417371.63471262448</v>
      </c>
      <c r="F1995" s="50">
        <v>185766.77075274603</v>
      </c>
      <c r="G1995" s="46">
        <v>257.65269514532099</v>
      </c>
      <c r="H1995" s="46">
        <v>2809.9199489036432</v>
      </c>
      <c r="I1995" s="47">
        <v>0.1386968692523888</v>
      </c>
      <c r="J1995" s="47">
        <v>1.5126063383228114</v>
      </c>
      <c r="K1995" s="48">
        <f>IF(I1995&lt;='CBSA Bike Groupings'!$B$2,'CBSA Bike Groupings'!$A$2,
IF(AND(I1995&lt;='CBSA Bike Groupings'!$B$3,I1995&gt;'CBSA Bike Groupings'!$B$2),'CBSA Bike Groupings'!$A$3,
IF(AND(I1995&lt;='CBSA Bike Groupings'!$B$4,I1995&gt;'CBSA Bike Groupings'!$B$3),'CBSA Bike Groupings'!$A$4,
IF(AND(I1995&lt;='CBSA Bike Groupings'!$B$5,I1995&gt;'CBSA Bike Groupings'!$B$4),'CBSA Bike Groupings'!$A$5,
IF(I1995&gt;'CBSA Bike Groupings'!$B$5,'CBSA Bike Groupings'!$A$6,"")))))</f>
        <v>1</v>
      </c>
      <c r="L1995" s="48">
        <f>IF(J1995&lt;='CBSA Walk Groupings'!$B$2,'CBSA Walk Groupings'!$A$2,
IF(AND(J1995&lt;='CBSA Walk Groupings'!$B$3,J1995&gt;'CBSA Walk Groupings'!$B$2),'CBSA Walk Groupings'!$A$3,
IF(AND(J1995&lt;='CBSA Walk Groupings'!$B$4,J1995&gt;'CBSA Walk Groupings'!$B$3),'CBSA Walk Groupings'!$A$4,
IF(AND(J1995&lt;='CBSA Walk Groupings'!$B$5,J1995&gt;'CBSA Walk Groupings'!$B$4),'CBSA Walk Groupings'!$A$5,
IF(J1995&gt;'CBSA Walk Groupings'!$B$5,'CBSA Walk Groupings'!$A$6,"")))))</f>
        <v>2</v>
      </c>
      <c r="M1995" s="72">
        <v>0</v>
      </c>
      <c r="N1995" s="72">
        <v>6</v>
      </c>
    </row>
    <row r="1996" spans="1:14" x14ac:dyDescent="0.25">
      <c r="A1996" t="str">
        <f t="shared" si="31"/>
        <v>Winston-Salem Urban Area MPO_2017</v>
      </c>
      <c r="B1996" t="s">
        <v>542</v>
      </c>
      <c r="C1996" s="49" t="s">
        <v>164</v>
      </c>
      <c r="D1996">
        <v>2017</v>
      </c>
      <c r="E1996" s="45">
        <v>421785</v>
      </c>
      <c r="F1996" s="50">
        <v>190138</v>
      </c>
      <c r="G1996" s="46">
        <v>301</v>
      </c>
      <c r="H1996" s="46">
        <v>2853</v>
      </c>
      <c r="I1996" s="47">
        <f>(G1996/$F1996)*100</f>
        <v>0.1583060724316023</v>
      </c>
      <c r="J1996" s="47">
        <f>(H1996/$F1996)*100</f>
        <v>1.500489118429772</v>
      </c>
      <c r="K1996" s="48">
        <f>IF(I1996&lt;='CBSA Bike Groupings'!$B$2,'CBSA Bike Groupings'!$A$2,
IF(AND(I1996&lt;='CBSA Bike Groupings'!$B$3,I1996&gt;'CBSA Bike Groupings'!$B$2),'CBSA Bike Groupings'!$A$3,
IF(AND(I1996&lt;='CBSA Bike Groupings'!$B$4,I1996&gt;'CBSA Bike Groupings'!$B$3),'CBSA Bike Groupings'!$A$4,
IF(AND(I1996&lt;='CBSA Bike Groupings'!$B$5,I1996&gt;'CBSA Bike Groupings'!$B$4),'CBSA Bike Groupings'!$A$5,
IF(I1996&gt;'CBSA Bike Groupings'!$B$5,'CBSA Bike Groupings'!$A$6,"")))))</f>
        <v>1</v>
      </c>
      <c r="L1996" s="48">
        <f>IF(J1996&lt;='CBSA Walk Groupings'!$B$2,'CBSA Walk Groupings'!$A$2,
IF(AND(J1996&lt;='CBSA Walk Groupings'!$B$3,J1996&gt;'CBSA Walk Groupings'!$B$2),'CBSA Walk Groupings'!$A$3,
IF(AND(J1996&lt;='CBSA Walk Groupings'!$B$4,J1996&gt;'CBSA Walk Groupings'!$B$3),'CBSA Walk Groupings'!$A$4,
IF(AND(J1996&lt;='CBSA Walk Groupings'!$B$5,J1996&gt;'CBSA Walk Groupings'!$B$4),'CBSA Walk Groupings'!$A$5,
IF(J1996&gt;'CBSA Walk Groupings'!$B$5,'CBSA Walk Groupings'!$A$6,"")))))</f>
        <v>2</v>
      </c>
      <c r="M1996" s="72">
        <v>0</v>
      </c>
      <c r="N1996" s="72">
        <v>8</v>
      </c>
    </row>
    <row r="1997" spans="1:14" x14ac:dyDescent="0.25">
      <c r="A1997" t="str">
        <f t="shared" si="31"/>
        <v>Wood-Washington-Wirt Interstate Planning Commission_2013</v>
      </c>
      <c r="B1997" t="s">
        <v>543</v>
      </c>
      <c r="C1997" s="49" t="s">
        <v>138</v>
      </c>
      <c r="D1997">
        <v>2013</v>
      </c>
      <c r="E1997" s="45">
        <v>128531.93503306591</v>
      </c>
      <c r="F1997" s="50">
        <v>52941.672882198989</v>
      </c>
      <c r="G1997" s="46">
        <v>108.0033192952579</v>
      </c>
      <c r="H1997" s="46">
        <v>1200.622750112901</v>
      </c>
      <c r="I1997" s="47">
        <v>0.20400435689967161</v>
      </c>
      <c r="J1997" s="47">
        <v>2.2678217078338605</v>
      </c>
      <c r="K1997" s="48">
        <f>IF(I1997&lt;='CBSA Bike Groupings'!$B$2,'CBSA Bike Groupings'!$A$2,
IF(AND(I1997&lt;='CBSA Bike Groupings'!$B$3,I1997&gt;'CBSA Bike Groupings'!$B$2),'CBSA Bike Groupings'!$A$3,
IF(AND(I1997&lt;='CBSA Bike Groupings'!$B$4,I1997&gt;'CBSA Bike Groupings'!$B$3),'CBSA Bike Groupings'!$A$4,
IF(AND(I1997&lt;='CBSA Bike Groupings'!$B$5,I1997&gt;'CBSA Bike Groupings'!$B$4),'CBSA Bike Groupings'!$A$5,
IF(I1997&gt;'CBSA Bike Groupings'!$B$5,'CBSA Bike Groupings'!$A$6,"")))))</f>
        <v>1</v>
      </c>
      <c r="L1997" s="48">
        <f>IF(J1997&lt;='CBSA Walk Groupings'!$B$2,'CBSA Walk Groupings'!$A$2,
IF(AND(J1997&lt;='CBSA Walk Groupings'!$B$3,J1997&gt;'CBSA Walk Groupings'!$B$2),'CBSA Walk Groupings'!$A$3,
IF(AND(J1997&lt;='CBSA Walk Groupings'!$B$4,J1997&gt;'CBSA Walk Groupings'!$B$3),'CBSA Walk Groupings'!$A$4,
IF(AND(J1997&lt;='CBSA Walk Groupings'!$B$5,J1997&gt;'CBSA Walk Groupings'!$B$4),'CBSA Walk Groupings'!$A$5,
IF(J1997&gt;'CBSA Walk Groupings'!$B$5,'CBSA Walk Groupings'!$A$6,"")))))</f>
        <v>3</v>
      </c>
      <c r="M1997" s="72">
        <v>0</v>
      </c>
      <c r="N1997" s="72">
        <v>1</v>
      </c>
    </row>
    <row r="1998" spans="1:14" x14ac:dyDescent="0.25">
      <c r="A1998" t="str">
        <f t="shared" si="31"/>
        <v>Wood-Washington-Wirt Interstate Planning Commission_2014</v>
      </c>
      <c r="B1998" t="s">
        <v>543</v>
      </c>
      <c r="C1998" s="49" t="s">
        <v>138</v>
      </c>
      <c r="D1998">
        <v>2014</v>
      </c>
      <c r="E1998" s="45">
        <v>128214.97828905788</v>
      </c>
      <c r="F1998" s="50">
        <v>53097.473173095277</v>
      </c>
      <c r="G1998" s="46">
        <v>91.002655436198324</v>
      </c>
      <c r="H1998" s="46">
        <v>1215.2205827778189</v>
      </c>
      <c r="I1998" s="47">
        <v>0.17138792111544351</v>
      </c>
      <c r="J1998" s="47">
        <v>2.288659911962772</v>
      </c>
      <c r="K1998" s="48">
        <f>IF(I1998&lt;='CBSA Bike Groupings'!$B$2,'CBSA Bike Groupings'!$A$2,
IF(AND(I1998&lt;='CBSA Bike Groupings'!$B$3,I1998&gt;'CBSA Bike Groupings'!$B$2),'CBSA Bike Groupings'!$A$3,
IF(AND(I1998&lt;='CBSA Bike Groupings'!$B$4,I1998&gt;'CBSA Bike Groupings'!$B$3),'CBSA Bike Groupings'!$A$4,
IF(AND(I1998&lt;='CBSA Bike Groupings'!$B$5,I1998&gt;'CBSA Bike Groupings'!$B$4),'CBSA Bike Groupings'!$A$5,
IF(I1998&gt;'CBSA Bike Groupings'!$B$5,'CBSA Bike Groupings'!$A$6,"")))))</f>
        <v>1</v>
      </c>
      <c r="L1998" s="48">
        <f>IF(J1998&lt;='CBSA Walk Groupings'!$B$2,'CBSA Walk Groupings'!$A$2,
IF(AND(J1998&lt;='CBSA Walk Groupings'!$B$3,J1998&gt;'CBSA Walk Groupings'!$B$2),'CBSA Walk Groupings'!$A$3,
IF(AND(J1998&lt;='CBSA Walk Groupings'!$B$4,J1998&gt;'CBSA Walk Groupings'!$B$3),'CBSA Walk Groupings'!$A$4,
IF(AND(J1998&lt;='CBSA Walk Groupings'!$B$5,J1998&gt;'CBSA Walk Groupings'!$B$4),'CBSA Walk Groupings'!$A$5,
IF(J1998&gt;'CBSA Walk Groupings'!$B$5,'CBSA Walk Groupings'!$A$6,"")))))</f>
        <v>3</v>
      </c>
      <c r="M1998" s="72">
        <v>1</v>
      </c>
      <c r="N1998" s="72">
        <v>2</v>
      </c>
    </row>
    <row r="1999" spans="1:14" x14ac:dyDescent="0.25">
      <c r="A1999" t="str">
        <f t="shared" si="31"/>
        <v>Wood-Washington-Wirt Interstate Planning Commission_2015</v>
      </c>
      <c r="B1999" t="s">
        <v>543</v>
      </c>
      <c r="C1999" s="49" t="s">
        <v>138</v>
      </c>
      <c r="D1999">
        <v>2015</v>
      </c>
      <c r="E1999" s="45">
        <v>128215.74267819703</v>
      </c>
      <c r="F1999" s="50">
        <v>53294.560912124289</v>
      </c>
      <c r="G1999" s="46">
        <v>60.999999999974001</v>
      </c>
      <c r="H1999" s="46">
        <v>1294.4219314812156</v>
      </c>
      <c r="I1999" s="47">
        <v>0.11445820916050882</v>
      </c>
      <c r="J1999" s="47">
        <v>2.4288068225490154</v>
      </c>
      <c r="K1999" s="48">
        <f>IF(I1999&lt;='CBSA Bike Groupings'!$B$2,'CBSA Bike Groupings'!$A$2,
IF(AND(I1999&lt;='CBSA Bike Groupings'!$B$3,I1999&gt;'CBSA Bike Groupings'!$B$2),'CBSA Bike Groupings'!$A$3,
IF(AND(I1999&lt;='CBSA Bike Groupings'!$B$4,I1999&gt;'CBSA Bike Groupings'!$B$3),'CBSA Bike Groupings'!$A$4,
IF(AND(I1999&lt;='CBSA Bike Groupings'!$B$5,I1999&gt;'CBSA Bike Groupings'!$B$4),'CBSA Bike Groupings'!$A$5,
IF(I1999&gt;'CBSA Bike Groupings'!$B$5,'CBSA Bike Groupings'!$A$6,"")))))</f>
        <v>1</v>
      </c>
      <c r="L1999" s="48">
        <f>IF(J1999&lt;='CBSA Walk Groupings'!$B$2,'CBSA Walk Groupings'!$A$2,
IF(AND(J1999&lt;='CBSA Walk Groupings'!$B$3,J1999&gt;'CBSA Walk Groupings'!$B$2),'CBSA Walk Groupings'!$A$3,
IF(AND(J1999&lt;='CBSA Walk Groupings'!$B$4,J1999&gt;'CBSA Walk Groupings'!$B$3),'CBSA Walk Groupings'!$A$4,
IF(AND(J1999&lt;='CBSA Walk Groupings'!$B$5,J1999&gt;'CBSA Walk Groupings'!$B$4),'CBSA Walk Groupings'!$A$5,
IF(J1999&gt;'CBSA Walk Groupings'!$B$5,'CBSA Walk Groupings'!$A$6,"")))))</f>
        <v>4</v>
      </c>
      <c r="M1999" s="72">
        <v>0</v>
      </c>
      <c r="N1999" s="72">
        <v>4</v>
      </c>
    </row>
    <row r="2000" spans="1:14" x14ac:dyDescent="0.25">
      <c r="A2000" t="str">
        <f t="shared" si="31"/>
        <v>Wood-Washington-Wirt Interstate Planning Commission_2016</v>
      </c>
      <c r="B2000" t="s">
        <v>543</v>
      </c>
      <c r="C2000" s="49" t="s">
        <v>138</v>
      </c>
      <c r="D2000">
        <v>2016</v>
      </c>
      <c r="E2000" s="45">
        <v>127736.67382962441</v>
      </c>
      <c r="F2000" s="50">
        <v>53969.283308357153</v>
      </c>
      <c r="G2000" s="46">
        <v>94.999999999964004</v>
      </c>
      <c r="H2000" s="46">
        <v>1528.1716480692708</v>
      </c>
      <c r="I2000" s="47">
        <v>0.17602605440797697</v>
      </c>
      <c r="J2000" s="47">
        <v>2.8315581649249606</v>
      </c>
      <c r="K2000" s="48">
        <f>IF(I2000&lt;='CBSA Bike Groupings'!$B$2,'CBSA Bike Groupings'!$A$2,
IF(AND(I2000&lt;='CBSA Bike Groupings'!$B$3,I2000&gt;'CBSA Bike Groupings'!$B$2),'CBSA Bike Groupings'!$A$3,
IF(AND(I2000&lt;='CBSA Bike Groupings'!$B$4,I2000&gt;'CBSA Bike Groupings'!$B$3),'CBSA Bike Groupings'!$A$4,
IF(AND(I2000&lt;='CBSA Bike Groupings'!$B$5,I2000&gt;'CBSA Bike Groupings'!$B$4),'CBSA Bike Groupings'!$A$5,
IF(I2000&gt;'CBSA Bike Groupings'!$B$5,'CBSA Bike Groupings'!$A$6,"")))))</f>
        <v>1</v>
      </c>
      <c r="L2000" s="48">
        <f>IF(J2000&lt;='CBSA Walk Groupings'!$B$2,'CBSA Walk Groupings'!$A$2,
IF(AND(J2000&lt;='CBSA Walk Groupings'!$B$3,J2000&gt;'CBSA Walk Groupings'!$B$2),'CBSA Walk Groupings'!$A$3,
IF(AND(J2000&lt;='CBSA Walk Groupings'!$B$4,J2000&gt;'CBSA Walk Groupings'!$B$3),'CBSA Walk Groupings'!$A$4,
IF(AND(J2000&lt;='CBSA Walk Groupings'!$B$5,J2000&gt;'CBSA Walk Groupings'!$B$4),'CBSA Walk Groupings'!$A$5,
IF(J2000&gt;'CBSA Walk Groupings'!$B$5,'CBSA Walk Groupings'!$A$6,"")))))</f>
        <v>4</v>
      </c>
      <c r="M2000" s="72">
        <v>0</v>
      </c>
      <c r="N2000" s="72">
        <v>2</v>
      </c>
    </row>
    <row r="2001" spans="1:14" x14ac:dyDescent="0.25">
      <c r="A2001" t="str">
        <f t="shared" si="31"/>
        <v>Wood-Washington-Wirt Interstate Planning Commission_2017</v>
      </c>
      <c r="B2001" t="s">
        <v>543</v>
      </c>
      <c r="C2001" s="49" t="s">
        <v>138</v>
      </c>
      <c r="D2001">
        <v>2017</v>
      </c>
      <c r="E2001" s="45">
        <v>127125</v>
      </c>
      <c r="F2001" s="50">
        <v>54049</v>
      </c>
      <c r="G2001" s="46">
        <v>97</v>
      </c>
      <c r="H2001" s="46">
        <v>1456</v>
      </c>
      <c r="I2001" s="47">
        <f>(G2001/$F2001)*100</f>
        <v>0.17946678014394346</v>
      </c>
      <c r="J2001" s="47">
        <f>(H2001/$F2001)*100</f>
        <v>2.6938518751503264</v>
      </c>
      <c r="K2001" s="48">
        <f>IF(I2001&lt;='CBSA Bike Groupings'!$B$2,'CBSA Bike Groupings'!$A$2,
IF(AND(I2001&lt;='CBSA Bike Groupings'!$B$3,I2001&gt;'CBSA Bike Groupings'!$B$2),'CBSA Bike Groupings'!$A$3,
IF(AND(I2001&lt;='CBSA Bike Groupings'!$B$4,I2001&gt;'CBSA Bike Groupings'!$B$3),'CBSA Bike Groupings'!$A$4,
IF(AND(I2001&lt;='CBSA Bike Groupings'!$B$5,I2001&gt;'CBSA Bike Groupings'!$B$4),'CBSA Bike Groupings'!$A$5,
IF(I2001&gt;'CBSA Bike Groupings'!$B$5,'CBSA Bike Groupings'!$A$6,"")))))</f>
        <v>1</v>
      </c>
      <c r="L2001" s="48">
        <f>IF(J2001&lt;='CBSA Walk Groupings'!$B$2,'CBSA Walk Groupings'!$A$2,
IF(AND(J2001&lt;='CBSA Walk Groupings'!$B$3,J2001&gt;'CBSA Walk Groupings'!$B$2),'CBSA Walk Groupings'!$A$3,
IF(AND(J2001&lt;='CBSA Walk Groupings'!$B$4,J2001&gt;'CBSA Walk Groupings'!$B$3),'CBSA Walk Groupings'!$A$4,
IF(AND(J2001&lt;='CBSA Walk Groupings'!$B$5,J2001&gt;'CBSA Walk Groupings'!$B$4),'CBSA Walk Groupings'!$A$5,
IF(J2001&gt;'CBSA Walk Groupings'!$B$5,'CBSA Walk Groupings'!$A$6,"")))))</f>
        <v>4</v>
      </c>
      <c r="M2001" s="72">
        <v>1</v>
      </c>
      <c r="N2001" s="72">
        <v>0</v>
      </c>
    </row>
    <row r="2002" spans="1:14" x14ac:dyDescent="0.25">
      <c r="A2002" t="str">
        <f t="shared" si="31"/>
        <v>Yakima Valley MPO_2013</v>
      </c>
      <c r="B2002" t="s">
        <v>544</v>
      </c>
      <c r="C2002" s="49" t="s">
        <v>347</v>
      </c>
      <c r="D2002">
        <v>2013</v>
      </c>
      <c r="E2002" s="45">
        <v>123176.78077985307</v>
      </c>
      <c r="F2002" s="50">
        <v>49764.837343354586</v>
      </c>
      <c r="G2002" s="46">
        <v>144.998983584938</v>
      </c>
      <c r="H2002" s="46">
        <v>1012.2566281924632</v>
      </c>
      <c r="I2002" s="47">
        <v>0.29136834625724067</v>
      </c>
      <c r="J2002" s="47">
        <v>2.0340800497515064</v>
      </c>
      <c r="K2002" s="48">
        <f>IF(I2002&lt;='CBSA Bike Groupings'!$B$2,'CBSA Bike Groupings'!$A$2,
IF(AND(I2002&lt;='CBSA Bike Groupings'!$B$3,I2002&gt;'CBSA Bike Groupings'!$B$2),'CBSA Bike Groupings'!$A$3,
IF(AND(I2002&lt;='CBSA Bike Groupings'!$B$4,I2002&gt;'CBSA Bike Groupings'!$B$3),'CBSA Bike Groupings'!$A$4,
IF(AND(I2002&lt;='CBSA Bike Groupings'!$B$5,I2002&gt;'CBSA Bike Groupings'!$B$4),'CBSA Bike Groupings'!$A$5,
IF(I2002&gt;'CBSA Bike Groupings'!$B$5,'CBSA Bike Groupings'!$A$6,"")))))</f>
        <v>2</v>
      </c>
      <c r="L2002" s="48">
        <f>IF(J2002&lt;='CBSA Walk Groupings'!$B$2,'CBSA Walk Groupings'!$A$2,
IF(AND(J2002&lt;='CBSA Walk Groupings'!$B$3,J2002&gt;'CBSA Walk Groupings'!$B$2),'CBSA Walk Groupings'!$A$3,
IF(AND(J2002&lt;='CBSA Walk Groupings'!$B$4,J2002&gt;'CBSA Walk Groupings'!$B$3),'CBSA Walk Groupings'!$A$4,
IF(AND(J2002&lt;='CBSA Walk Groupings'!$B$5,J2002&gt;'CBSA Walk Groupings'!$B$4),'CBSA Walk Groupings'!$A$5,
IF(J2002&gt;'CBSA Walk Groupings'!$B$5,'CBSA Walk Groupings'!$A$6,"")))))</f>
        <v>3</v>
      </c>
      <c r="M2002" s="72">
        <v>1</v>
      </c>
      <c r="N2002" s="72">
        <v>2</v>
      </c>
    </row>
    <row r="2003" spans="1:14" x14ac:dyDescent="0.25">
      <c r="A2003" t="str">
        <f t="shared" si="31"/>
        <v>Yakima Valley MPO_2014</v>
      </c>
      <c r="B2003" t="s">
        <v>544</v>
      </c>
      <c r="C2003" s="49" t="s">
        <v>347</v>
      </c>
      <c r="D2003">
        <v>2014</v>
      </c>
      <c r="E2003" s="45">
        <v>124035.54951178361</v>
      </c>
      <c r="F2003" s="50">
        <v>51177.114402879175</v>
      </c>
      <c r="G2003" s="46">
        <v>183.99999999994799</v>
      </c>
      <c r="H2003" s="46">
        <v>1015.8380496530672</v>
      </c>
      <c r="I2003" s="47">
        <v>0.35953570682288477</v>
      </c>
      <c r="J2003" s="47">
        <v>1.9849459304331489</v>
      </c>
      <c r="K2003" s="48">
        <f>IF(I2003&lt;='CBSA Bike Groupings'!$B$2,'CBSA Bike Groupings'!$A$2,
IF(AND(I2003&lt;='CBSA Bike Groupings'!$B$3,I2003&gt;'CBSA Bike Groupings'!$B$2),'CBSA Bike Groupings'!$A$3,
IF(AND(I2003&lt;='CBSA Bike Groupings'!$B$4,I2003&gt;'CBSA Bike Groupings'!$B$3),'CBSA Bike Groupings'!$A$4,
IF(AND(I2003&lt;='CBSA Bike Groupings'!$B$5,I2003&gt;'CBSA Bike Groupings'!$B$4),'CBSA Bike Groupings'!$A$5,
IF(I2003&gt;'CBSA Bike Groupings'!$B$5,'CBSA Bike Groupings'!$A$6,"")))))</f>
        <v>3</v>
      </c>
      <c r="L2003" s="48">
        <f>IF(J2003&lt;='CBSA Walk Groupings'!$B$2,'CBSA Walk Groupings'!$A$2,
IF(AND(J2003&lt;='CBSA Walk Groupings'!$B$3,J2003&gt;'CBSA Walk Groupings'!$B$2),'CBSA Walk Groupings'!$A$3,
IF(AND(J2003&lt;='CBSA Walk Groupings'!$B$4,J2003&gt;'CBSA Walk Groupings'!$B$3),'CBSA Walk Groupings'!$A$4,
IF(AND(J2003&lt;='CBSA Walk Groupings'!$B$5,J2003&gt;'CBSA Walk Groupings'!$B$4),'CBSA Walk Groupings'!$A$5,
IF(J2003&gt;'CBSA Walk Groupings'!$B$5,'CBSA Walk Groupings'!$A$6,"")))))</f>
        <v>3</v>
      </c>
      <c r="M2003" s="72">
        <v>0</v>
      </c>
      <c r="N2003" s="72">
        <v>2</v>
      </c>
    </row>
    <row r="2004" spans="1:14" x14ac:dyDescent="0.25">
      <c r="A2004" t="str">
        <f t="shared" si="31"/>
        <v>Yakima Valley MPO_2015</v>
      </c>
      <c r="B2004" t="s">
        <v>544</v>
      </c>
      <c r="C2004" s="49" t="s">
        <v>347</v>
      </c>
      <c r="D2004">
        <v>2015</v>
      </c>
      <c r="E2004" s="45">
        <v>124692.88512725978</v>
      </c>
      <c r="F2004" s="50">
        <v>51273.955799004223</v>
      </c>
      <c r="G2004" s="46">
        <v>212.462043610119</v>
      </c>
      <c r="H2004" s="46">
        <v>1007.3062996203776</v>
      </c>
      <c r="I2004" s="47">
        <v>0.41436639771461742</v>
      </c>
      <c r="J2004" s="47">
        <v>1.9645574130637686</v>
      </c>
      <c r="K2004" s="48">
        <f>IF(I2004&lt;='CBSA Bike Groupings'!$B$2,'CBSA Bike Groupings'!$A$2,
IF(AND(I2004&lt;='CBSA Bike Groupings'!$B$3,I2004&gt;'CBSA Bike Groupings'!$B$2),'CBSA Bike Groupings'!$A$3,
IF(AND(I2004&lt;='CBSA Bike Groupings'!$B$4,I2004&gt;'CBSA Bike Groupings'!$B$3),'CBSA Bike Groupings'!$A$4,
IF(AND(I2004&lt;='CBSA Bike Groupings'!$B$5,I2004&gt;'CBSA Bike Groupings'!$B$4),'CBSA Bike Groupings'!$A$5,
IF(I2004&gt;'CBSA Bike Groupings'!$B$5,'CBSA Bike Groupings'!$A$6,"")))))</f>
        <v>3</v>
      </c>
      <c r="L2004" s="48">
        <f>IF(J2004&lt;='CBSA Walk Groupings'!$B$2,'CBSA Walk Groupings'!$A$2,
IF(AND(J2004&lt;='CBSA Walk Groupings'!$B$3,J2004&gt;'CBSA Walk Groupings'!$B$2),'CBSA Walk Groupings'!$A$3,
IF(AND(J2004&lt;='CBSA Walk Groupings'!$B$4,J2004&gt;'CBSA Walk Groupings'!$B$3),'CBSA Walk Groupings'!$A$4,
IF(AND(J2004&lt;='CBSA Walk Groupings'!$B$5,J2004&gt;'CBSA Walk Groupings'!$B$4),'CBSA Walk Groupings'!$A$5,
IF(J2004&gt;'CBSA Walk Groupings'!$B$5,'CBSA Walk Groupings'!$A$6,"")))))</f>
        <v>3</v>
      </c>
      <c r="M2004" s="72">
        <v>0</v>
      </c>
      <c r="N2004" s="72">
        <v>1</v>
      </c>
    </row>
    <row r="2005" spans="1:14" x14ac:dyDescent="0.25">
      <c r="A2005" t="str">
        <f t="shared" si="31"/>
        <v>Yakima Valley MPO_2016</v>
      </c>
      <c r="B2005" t="s">
        <v>544</v>
      </c>
      <c r="C2005" s="49" t="s">
        <v>347</v>
      </c>
      <c r="D2005">
        <v>2016</v>
      </c>
      <c r="E2005" s="45">
        <v>125174.12396361465</v>
      </c>
      <c r="F2005" s="50">
        <v>51754.389165119006</v>
      </c>
      <c r="G2005" s="46">
        <v>264.07829342570506</v>
      </c>
      <c r="H2005" s="46">
        <v>848.1486612217717</v>
      </c>
      <c r="I2005" s="47">
        <v>0.51025294218656603</v>
      </c>
      <c r="J2005" s="47">
        <v>1.6387956169588027</v>
      </c>
      <c r="K2005" s="48">
        <f>IF(I2005&lt;='CBSA Bike Groupings'!$B$2,'CBSA Bike Groupings'!$A$2,
IF(AND(I2005&lt;='CBSA Bike Groupings'!$B$3,I2005&gt;'CBSA Bike Groupings'!$B$2),'CBSA Bike Groupings'!$A$3,
IF(AND(I2005&lt;='CBSA Bike Groupings'!$B$4,I2005&gt;'CBSA Bike Groupings'!$B$3),'CBSA Bike Groupings'!$A$4,
IF(AND(I2005&lt;='CBSA Bike Groupings'!$B$5,I2005&gt;'CBSA Bike Groupings'!$B$4),'CBSA Bike Groupings'!$A$5,
IF(I2005&gt;'CBSA Bike Groupings'!$B$5,'CBSA Bike Groupings'!$A$6,"")))))</f>
        <v>3</v>
      </c>
      <c r="L2005" s="48">
        <f>IF(J2005&lt;='CBSA Walk Groupings'!$B$2,'CBSA Walk Groupings'!$A$2,
IF(AND(J2005&lt;='CBSA Walk Groupings'!$B$3,J2005&gt;'CBSA Walk Groupings'!$B$2),'CBSA Walk Groupings'!$A$3,
IF(AND(J2005&lt;='CBSA Walk Groupings'!$B$4,J2005&gt;'CBSA Walk Groupings'!$B$3),'CBSA Walk Groupings'!$A$4,
IF(AND(J2005&lt;='CBSA Walk Groupings'!$B$5,J2005&gt;'CBSA Walk Groupings'!$B$4),'CBSA Walk Groupings'!$A$5,
IF(J2005&gt;'CBSA Walk Groupings'!$B$5,'CBSA Walk Groupings'!$A$6,"")))))</f>
        <v>2</v>
      </c>
      <c r="M2005" s="72">
        <v>1</v>
      </c>
      <c r="N2005" s="72">
        <v>1</v>
      </c>
    </row>
    <row r="2006" spans="1:14" x14ac:dyDescent="0.25">
      <c r="A2006" t="str">
        <f t="shared" si="31"/>
        <v>Yakima Valley MPO_2017</v>
      </c>
      <c r="B2006" t="s">
        <v>544</v>
      </c>
      <c r="C2006" s="49" t="s">
        <v>347</v>
      </c>
      <c r="D2006">
        <v>2017</v>
      </c>
      <c r="E2006" s="45">
        <v>125717</v>
      </c>
      <c r="F2006" s="50">
        <v>53160</v>
      </c>
      <c r="G2006" s="46">
        <v>233</v>
      </c>
      <c r="H2006" s="46">
        <v>895</v>
      </c>
      <c r="I2006" s="47">
        <f>(G2006/$F2006)*100</f>
        <v>0.43829947328818658</v>
      </c>
      <c r="J2006" s="47">
        <f>(H2006/$F2006)*100</f>
        <v>1.68359668924003</v>
      </c>
      <c r="K2006" s="48">
        <f>IF(I2006&lt;='CBSA Bike Groupings'!$B$2,'CBSA Bike Groupings'!$A$2,
IF(AND(I2006&lt;='CBSA Bike Groupings'!$B$3,I2006&gt;'CBSA Bike Groupings'!$B$2),'CBSA Bike Groupings'!$A$3,
IF(AND(I2006&lt;='CBSA Bike Groupings'!$B$4,I2006&gt;'CBSA Bike Groupings'!$B$3),'CBSA Bike Groupings'!$A$4,
IF(AND(I2006&lt;='CBSA Bike Groupings'!$B$5,I2006&gt;'CBSA Bike Groupings'!$B$4),'CBSA Bike Groupings'!$A$5,
IF(I2006&gt;'CBSA Bike Groupings'!$B$5,'CBSA Bike Groupings'!$A$6,"")))))</f>
        <v>3</v>
      </c>
      <c r="L2006" s="48">
        <f>IF(J2006&lt;='CBSA Walk Groupings'!$B$2,'CBSA Walk Groupings'!$A$2,
IF(AND(J2006&lt;='CBSA Walk Groupings'!$B$3,J2006&gt;'CBSA Walk Groupings'!$B$2),'CBSA Walk Groupings'!$A$3,
IF(AND(J2006&lt;='CBSA Walk Groupings'!$B$4,J2006&gt;'CBSA Walk Groupings'!$B$3),'CBSA Walk Groupings'!$A$4,
IF(AND(J2006&lt;='CBSA Walk Groupings'!$B$5,J2006&gt;'CBSA Walk Groupings'!$B$4),'CBSA Walk Groupings'!$A$5,
IF(J2006&gt;'CBSA Walk Groupings'!$B$5,'CBSA Walk Groupings'!$A$6,"")))))</f>
        <v>2</v>
      </c>
      <c r="M2006" s="72">
        <v>0</v>
      </c>
      <c r="N2006" s="72">
        <v>4</v>
      </c>
    </row>
    <row r="2007" spans="1:14" x14ac:dyDescent="0.25">
      <c r="A2007" t="str">
        <f t="shared" si="31"/>
        <v>Yellowstone County Planning Board_2013</v>
      </c>
      <c r="B2007" t="s">
        <v>545</v>
      </c>
      <c r="C2007" s="49" t="s">
        <v>277</v>
      </c>
      <c r="D2007">
        <v>2013</v>
      </c>
      <c r="E2007" s="45">
        <v>116423.88751958801</v>
      </c>
      <c r="F2007" s="50">
        <v>58844.383220656586</v>
      </c>
      <c r="G2007" s="46">
        <v>569.65463628834505</v>
      </c>
      <c r="H2007" s="46">
        <v>2011.4805970856273</v>
      </c>
      <c r="I2007" s="47">
        <v>0.9680696867060965</v>
      </c>
      <c r="J2007" s="47">
        <v>3.4183051754369012</v>
      </c>
      <c r="K2007" s="48">
        <f>IF(I2007&lt;='CBSA Bike Groupings'!$B$2,'CBSA Bike Groupings'!$A$2,
IF(AND(I2007&lt;='CBSA Bike Groupings'!$B$3,I2007&gt;'CBSA Bike Groupings'!$B$2),'CBSA Bike Groupings'!$A$3,
IF(AND(I2007&lt;='CBSA Bike Groupings'!$B$4,I2007&gt;'CBSA Bike Groupings'!$B$3),'CBSA Bike Groupings'!$A$4,
IF(AND(I2007&lt;='CBSA Bike Groupings'!$B$5,I2007&gt;'CBSA Bike Groupings'!$B$4),'CBSA Bike Groupings'!$A$5,
IF(I2007&gt;'CBSA Bike Groupings'!$B$5,'CBSA Bike Groupings'!$A$6,"")))))</f>
        <v>5</v>
      </c>
      <c r="L2007" s="48">
        <f>IF(J2007&lt;='CBSA Walk Groupings'!$B$2,'CBSA Walk Groupings'!$A$2,
IF(AND(J2007&lt;='CBSA Walk Groupings'!$B$3,J2007&gt;'CBSA Walk Groupings'!$B$2),'CBSA Walk Groupings'!$A$3,
IF(AND(J2007&lt;='CBSA Walk Groupings'!$B$4,J2007&gt;'CBSA Walk Groupings'!$B$3),'CBSA Walk Groupings'!$A$4,
IF(AND(J2007&lt;='CBSA Walk Groupings'!$B$5,J2007&gt;'CBSA Walk Groupings'!$B$4),'CBSA Walk Groupings'!$A$5,
IF(J2007&gt;'CBSA Walk Groupings'!$B$5,'CBSA Walk Groupings'!$A$6,"")))))</f>
        <v>5</v>
      </c>
      <c r="M2007" s="72">
        <v>0</v>
      </c>
      <c r="N2007" s="72">
        <v>3</v>
      </c>
    </row>
    <row r="2008" spans="1:14" x14ac:dyDescent="0.25">
      <c r="A2008" t="str">
        <f t="shared" si="31"/>
        <v>Yellowstone County Planning Board_2014</v>
      </c>
      <c r="B2008" t="s">
        <v>545</v>
      </c>
      <c r="C2008" s="49" t="s">
        <v>277</v>
      </c>
      <c r="D2008">
        <v>2014</v>
      </c>
      <c r="E2008" s="45">
        <v>117683.94972794659</v>
      </c>
      <c r="F2008" s="50">
        <v>59505.647987878088</v>
      </c>
      <c r="G2008" s="46">
        <v>533.851358147783</v>
      </c>
      <c r="H2008" s="46">
        <v>1877.2293640625965</v>
      </c>
      <c r="I2008" s="47">
        <v>0.89714401271041366</v>
      </c>
      <c r="J2008" s="47">
        <v>3.1547078765447734</v>
      </c>
      <c r="K2008" s="48">
        <f>IF(I2008&lt;='CBSA Bike Groupings'!$B$2,'CBSA Bike Groupings'!$A$2,
IF(AND(I2008&lt;='CBSA Bike Groupings'!$B$3,I2008&gt;'CBSA Bike Groupings'!$B$2),'CBSA Bike Groupings'!$A$3,
IF(AND(I2008&lt;='CBSA Bike Groupings'!$B$4,I2008&gt;'CBSA Bike Groupings'!$B$3),'CBSA Bike Groupings'!$A$4,
IF(AND(I2008&lt;='CBSA Bike Groupings'!$B$5,I2008&gt;'CBSA Bike Groupings'!$B$4),'CBSA Bike Groupings'!$A$5,
IF(I2008&gt;'CBSA Bike Groupings'!$B$5,'CBSA Bike Groupings'!$A$6,"")))))</f>
        <v>5</v>
      </c>
      <c r="L2008" s="48">
        <f>IF(J2008&lt;='CBSA Walk Groupings'!$B$2,'CBSA Walk Groupings'!$A$2,
IF(AND(J2008&lt;='CBSA Walk Groupings'!$B$3,J2008&gt;'CBSA Walk Groupings'!$B$2),'CBSA Walk Groupings'!$A$3,
IF(AND(J2008&lt;='CBSA Walk Groupings'!$B$4,J2008&gt;'CBSA Walk Groupings'!$B$3),'CBSA Walk Groupings'!$A$4,
IF(AND(J2008&lt;='CBSA Walk Groupings'!$B$5,J2008&gt;'CBSA Walk Groupings'!$B$4),'CBSA Walk Groupings'!$A$5,
IF(J2008&gt;'CBSA Walk Groupings'!$B$5,'CBSA Walk Groupings'!$A$6,"")))))</f>
        <v>4</v>
      </c>
      <c r="M2008" s="72">
        <v>0</v>
      </c>
      <c r="N2008" s="72">
        <v>1</v>
      </c>
    </row>
    <row r="2009" spans="1:14" x14ac:dyDescent="0.25">
      <c r="A2009" t="str">
        <f t="shared" si="31"/>
        <v>Yellowstone County Planning Board_2015</v>
      </c>
      <c r="B2009" t="s">
        <v>545</v>
      </c>
      <c r="C2009" s="49" t="s">
        <v>277</v>
      </c>
      <c r="D2009">
        <v>2015</v>
      </c>
      <c r="E2009" s="45">
        <v>119044.40555904848</v>
      </c>
      <c r="F2009" s="50">
        <v>60164.069084985</v>
      </c>
      <c r="G2009" s="46">
        <v>470.96013587730778</v>
      </c>
      <c r="H2009" s="46">
        <v>1896.3296713537629</v>
      </c>
      <c r="I2009" s="47">
        <v>0.78279302420860386</v>
      </c>
      <c r="J2009" s="47">
        <v>3.1519305462452927</v>
      </c>
      <c r="K2009" s="48">
        <f>IF(I2009&lt;='CBSA Bike Groupings'!$B$2,'CBSA Bike Groupings'!$A$2,
IF(AND(I2009&lt;='CBSA Bike Groupings'!$B$3,I2009&gt;'CBSA Bike Groupings'!$B$2),'CBSA Bike Groupings'!$A$3,
IF(AND(I2009&lt;='CBSA Bike Groupings'!$B$4,I2009&gt;'CBSA Bike Groupings'!$B$3),'CBSA Bike Groupings'!$A$4,
IF(AND(I2009&lt;='CBSA Bike Groupings'!$B$5,I2009&gt;'CBSA Bike Groupings'!$B$4),'CBSA Bike Groupings'!$A$5,
IF(I2009&gt;'CBSA Bike Groupings'!$B$5,'CBSA Bike Groupings'!$A$6,"")))))</f>
        <v>4</v>
      </c>
      <c r="L2009" s="48">
        <f>IF(J2009&lt;='CBSA Walk Groupings'!$B$2,'CBSA Walk Groupings'!$A$2,
IF(AND(J2009&lt;='CBSA Walk Groupings'!$B$3,J2009&gt;'CBSA Walk Groupings'!$B$2),'CBSA Walk Groupings'!$A$3,
IF(AND(J2009&lt;='CBSA Walk Groupings'!$B$4,J2009&gt;'CBSA Walk Groupings'!$B$3),'CBSA Walk Groupings'!$A$4,
IF(AND(J2009&lt;='CBSA Walk Groupings'!$B$5,J2009&gt;'CBSA Walk Groupings'!$B$4),'CBSA Walk Groupings'!$A$5,
IF(J2009&gt;'CBSA Walk Groupings'!$B$5,'CBSA Walk Groupings'!$A$6,"")))))</f>
        <v>4</v>
      </c>
      <c r="M2009" s="72">
        <v>0</v>
      </c>
      <c r="N2009" s="72">
        <v>2</v>
      </c>
    </row>
    <row r="2010" spans="1:14" x14ac:dyDescent="0.25">
      <c r="A2010" t="str">
        <f t="shared" si="31"/>
        <v>Yellowstone County Planning Board_2016</v>
      </c>
      <c r="B2010" t="s">
        <v>545</v>
      </c>
      <c r="C2010" s="49" t="s">
        <v>277</v>
      </c>
      <c r="D2010">
        <v>2016</v>
      </c>
      <c r="E2010" s="45">
        <v>120060.47199541298</v>
      </c>
      <c r="F2010" s="50">
        <v>60485.772662682713</v>
      </c>
      <c r="G2010" s="46">
        <v>451.10898959115843</v>
      </c>
      <c r="H2010" s="46">
        <v>1856.5066959981627</v>
      </c>
      <c r="I2010" s="47">
        <v>0.74581008017687855</v>
      </c>
      <c r="J2010" s="47">
        <v>3.0693279002180169</v>
      </c>
      <c r="K2010" s="48">
        <f>IF(I2010&lt;='CBSA Bike Groupings'!$B$2,'CBSA Bike Groupings'!$A$2,
IF(AND(I2010&lt;='CBSA Bike Groupings'!$B$3,I2010&gt;'CBSA Bike Groupings'!$B$2),'CBSA Bike Groupings'!$A$3,
IF(AND(I2010&lt;='CBSA Bike Groupings'!$B$4,I2010&gt;'CBSA Bike Groupings'!$B$3),'CBSA Bike Groupings'!$A$4,
IF(AND(I2010&lt;='CBSA Bike Groupings'!$B$5,I2010&gt;'CBSA Bike Groupings'!$B$4),'CBSA Bike Groupings'!$A$5,
IF(I2010&gt;'CBSA Bike Groupings'!$B$5,'CBSA Bike Groupings'!$A$6,"")))))</f>
        <v>4</v>
      </c>
      <c r="L2010" s="48">
        <f>IF(J2010&lt;='CBSA Walk Groupings'!$B$2,'CBSA Walk Groupings'!$A$2,
IF(AND(J2010&lt;='CBSA Walk Groupings'!$B$3,J2010&gt;'CBSA Walk Groupings'!$B$2),'CBSA Walk Groupings'!$A$3,
IF(AND(J2010&lt;='CBSA Walk Groupings'!$B$4,J2010&gt;'CBSA Walk Groupings'!$B$3),'CBSA Walk Groupings'!$A$4,
IF(AND(J2010&lt;='CBSA Walk Groupings'!$B$5,J2010&gt;'CBSA Walk Groupings'!$B$4),'CBSA Walk Groupings'!$A$5,
IF(J2010&gt;'CBSA Walk Groupings'!$B$5,'CBSA Walk Groupings'!$A$6,"")))))</f>
        <v>4</v>
      </c>
      <c r="M2010" s="72">
        <v>0</v>
      </c>
      <c r="N2010" s="72">
        <v>2</v>
      </c>
    </row>
    <row r="2011" spans="1:14" x14ac:dyDescent="0.25">
      <c r="A2011" t="str">
        <f t="shared" si="31"/>
        <v>Yellowstone County Planning Board_2017</v>
      </c>
      <c r="B2011" t="s">
        <v>545</v>
      </c>
      <c r="C2011" s="49" t="s">
        <v>277</v>
      </c>
      <c r="D2011">
        <v>2017</v>
      </c>
      <c r="E2011" s="45">
        <v>120085</v>
      </c>
      <c r="F2011" s="50">
        <v>60435</v>
      </c>
      <c r="G2011" s="46">
        <v>386</v>
      </c>
      <c r="H2011" s="46">
        <v>1708</v>
      </c>
      <c r="I2011" s="47">
        <f>(G2011/$F2011)*100</f>
        <v>0.63870273847935799</v>
      </c>
      <c r="J2011" s="47">
        <f>(H2011/$F2011)*100</f>
        <v>2.8261768842558119</v>
      </c>
      <c r="K2011" s="48">
        <f>IF(I2011&lt;='CBSA Bike Groupings'!$B$2,'CBSA Bike Groupings'!$A$2,
IF(AND(I2011&lt;='CBSA Bike Groupings'!$B$3,I2011&gt;'CBSA Bike Groupings'!$B$2),'CBSA Bike Groupings'!$A$3,
IF(AND(I2011&lt;='CBSA Bike Groupings'!$B$4,I2011&gt;'CBSA Bike Groupings'!$B$3),'CBSA Bike Groupings'!$A$4,
IF(AND(I2011&lt;='CBSA Bike Groupings'!$B$5,I2011&gt;'CBSA Bike Groupings'!$B$4),'CBSA Bike Groupings'!$A$5,
IF(I2011&gt;'CBSA Bike Groupings'!$B$5,'CBSA Bike Groupings'!$A$6,"")))))</f>
        <v>4</v>
      </c>
      <c r="L2011" s="48">
        <f>IF(J2011&lt;='CBSA Walk Groupings'!$B$2,'CBSA Walk Groupings'!$A$2,
IF(AND(J2011&lt;='CBSA Walk Groupings'!$B$3,J2011&gt;'CBSA Walk Groupings'!$B$2),'CBSA Walk Groupings'!$A$3,
IF(AND(J2011&lt;='CBSA Walk Groupings'!$B$4,J2011&gt;'CBSA Walk Groupings'!$B$3),'CBSA Walk Groupings'!$A$4,
IF(AND(J2011&lt;='CBSA Walk Groupings'!$B$5,J2011&gt;'CBSA Walk Groupings'!$B$4),'CBSA Walk Groupings'!$A$5,
IF(J2011&gt;'CBSA Walk Groupings'!$B$5,'CBSA Walk Groupings'!$A$6,"")))))</f>
        <v>4</v>
      </c>
      <c r="M2011" s="72">
        <v>0</v>
      </c>
      <c r="N2011" s="72">
        <v>0</v>
      </c>
    </row>
    <row r="2012" spans="1:14" x14ac:dyDescent="0.25">
      <c r="A2012" t="str">
        <f t="shared" si="31"/>
        <v>York Area MPO_2013</v>
      </c>
      <c r="B2012" t="s">
        <v>546</v>
      </c>
      <c r="C2012" s="49" t="s">
        <v>95</v>
      </c>
      <c r="D2012">
        <v>2013</v>
      </c>
      <c r="E2012" s="45">
        <v>436201.63272895932</v>
      </c>
      <c r="F2012" s="50">
        <v>209656.96270445542</v>
      </c>
      <c r="G2012" s="46">
        <v>561.59225498298588</v>
      </c>
      <c r="H2012" s="46">
        <v>4267.4150449796853</v>
      </c>
      <c r="I2012" s="47">
        <v>0.26786243954828193</v>
      </c>
      <c r="J2012" s="47">
        <v>2.0354272951074273</v>
      </c>
      <c r="K2012" s="48">
        <f>IF(I2012&lt;='CBSA Bike Groupings'!$B$2,'CBSA Bike Groupings'!$A$2,
IF(AND(I2012&lt;='CBSA Bike Groupings'!$B$3,I2012&gt;'CBSA Bike Groupings'!$B$2),'CBSA Bike Groupings'!$A$3,
IF(AND(I2012&lt;='CBSA Bike Groupings'!$B$4,I2012&gt;'CBSA Bike Groupings'!$B$3),'CBSA Bike Groupings'!$A$4,
IF(AND(I2012&lt;='CBSA Bike Groupings'!$B$5,I2012&gt;'CBSA Bike Groupings'!$B$4),'CBSA Bike Groupings'!$A$5,
IF(I2012&gt;'CBSA Bike Groupings'!$B$5,'CBSA Bike Groupings'!$A$6,"")))))</f>
        <v>2</v>
      </c>
      <c r="L2012" s="48">
        <f>IF(J2012&lt;='CBSA Walk Groupings'!$B$2,'CBSA Walk Groupings'!$A$2,
IF(AND(J2012&lt;='CBSA Walk Groupings'!$B$3,J2012&gt;'CBSA Walk Groupings'!$B$2),'CBSA Walk Groupings'!$A$3,
IF(AND(J2012&lt;='CBSA Walk Groupings'!$B$4,J2012&gt;'CBSA Walk Groupings'!$B$3),'CBSA Walk Groupings'!$A$4,
IF(AND(J2012&lt;='CBSA Walk Groupings'!$B$5,J2012&gt;'CBSA Walk Groupings'!$B$4),'CBSA Walk Groupings'!$A$5,
IF(J2012&gt;'CBSA Walk Groupings'!$B$5,'CBSA Walk Groupings'!$A$6,"")))))</f>
        <v>3</v>
      </c>
      <c r="M2012" s="72">
        <v>0</v>
      </c>
      <c r="N2012" s="72">
        <v>7</v>
      </c>
    </row>
    <row r="2013" spans="1:14" x14ac:dyDescent="0.25">
      <c r="A2013" t="str">
        <f t="shared" si="31"/>
        <v>York Area MPO_2014</v>
      </c>
      <c r="B2013" t="s">
        <v>546</v>
      </c>
      <c r="C2013" s="49" t="s">
        <v>95</v>
      </c>
      <c r="D2013">
        <v>2014</v>
      </c>
      <c r="E2013" s="45">
        <v>437956.11708102009</v>
      </c>
      <c r="F2013" s="50">
        <v>211472.54934760073</v>
      </c>
      <c r="G2013" s="46">
        <v>578.26420143454948</v>
      </c>
      <c r="H2013" s="46">
        <v>4060.3093671556881</v>
      </c>
      <c r="I2013" s="47">
        <v>0.273446460648681</v>
      </c>
      <c r="J2013" s="47">
        <v>1.9200172219429268</v>
      </c>
      <c r="K2013" s="48">
        <f>IF(I2013&lt;='CBSA Bike Groupings'!$B$2,'CBSA Bike Groupings'!$A$2,
IF(AND(I2013&lt;='CBSA Bike Groupings'!$B$3,I2013&gt;'CBSA Bike Groupings'!$B$2),'CBSA Bike Groupings'!$A$3,
IF(AND(I2013&lt;='CBSA Bike Groupings'!$B$4,I2013&gt;'CBSA Bike Groupings'!$B$3),'CBSA Bike Groupings'!$A$4,
IF(AND(I2013&lt;='CBSA Bike Groupings'!$B$5,I2013&gt;'CBSA Bike Groupings'!$B$4),'CBSA Bike Groupings'!$A$5,
IF(I2013&gt;'CBSA Bike Groupings'!$B$5,'CBSA Bike Groupings'!$A$6,"")))))</f>
        <v>2</v>
      </c>
      <c r="L2013" s="48">
        <f>IF(J2013&lt;='CBSA Walk Groupings'!$B$2,'CBSA Walk Groupings'!$A$2,
IF(AND(J2013&lt;='CBSA Walk Groupings'!$B$3,J2013&gt;'CBSA Walk Groupings'!$B$2),'CBSA Walk Groupings'!$A$3,
IF(AND(J2013&lt;='CBSA Walk Groupings'!$B$4,J2013&gt;'CBSA Walk Groupings'!$B$3),'CBSA Walk Groupings'!$A$4,
IF(AND(J2013&lt;='CBSA Walk Groupings'!$B$5,J2013&gt;'CBSA Walk Groupings'!$B$4),'CBSA Walk Groupings'!$A$5,
IF(J2013&gt;'CBSA Walk Groupings'!$B$5,'CBSA Walk Groupings'!$A$6,"")))))</f>
        <v>3</v>
      </c>
      <c r="M2013" s="72">
        <v>0</v>
      </c>
      <c r="N2013" s="72">
        <v>3</v>
      </c>
    </row>
    <row r="2014" spans="1:14" x14ac:dyDescent="0.25">
      <c r="A2014" t="str">
        <f t="shared" si="31"/>
        <v>York Area MPO_2015</v>
      </c>
      <c r="B2014" t="s">
        <v>546</v>
      </c>
      <c r="C2014" s="49" t="s">
        <v>95</v>
      </c>
      <c r="D2014">
        <v>2015</v>
      </c>
      <c r="E2014" s="45">
        <v>439567.76086046139</v>
      </c>
      <c r="F2014" s="50">
        <v>213109.48985102738</v>
      </c>
      <c r="G2014" s="46">
        <v>637.30804593354571</v>
      </c>
      <c r="H2014" s="46">
        <v>4305.5416073965926</v>
      </c>
      <c r="I2014" s="47">
        <v>0.29905193165215271</v>
      </c>
      <c r="J2014" s="47">
        <v>2.0203425058200599</v>
      </c>
      <c r="K2014" s="48">
        <f>IF(I2014&lt;='CBSA Bike Groupings'!$B$2,'CBSA Bike Groupings'!$A$2,
IF(AND(I2014&lt;='CBSA Bike Groupings'!$B$3,I2014&gt;'CBSA Bike Groupings'!$B$2),'CBSA Bike Groupings'!$A$3,
IF(AND(I2014&lt;='CBSA Bike Groupings'!$B$4,I2014&gt;'CBSA Bike Groupings'!$B$3),'CBSA Bike Groupings'!$A$4,
IF(AND(I2014&lt;='CBSA Bike Groupings'!$B$5,I2014&gt;'CBSA Bike Groupings'!$B$4),'CBSA Bike Groupings'!$A$5,
IF(I2014&gt;'CBSA Bike Groupings'!$B$5,'CBSA Bike Groupings'!$A$6,"")))))</f>
        <v>2</v>
      </c>
      <c r="L2014" s="48">
        <f>IF(J2014&lt;='CBSA Walk Groupings'!$B$2,'CBSA Walk Groupings'!$A$2,
IF(AND(J2014&lt;='CBSA Walk Groupings'!$B$3,J2014&gt;'CBSA Walk Groupings'!$B$2),'CBSA Walk Groupings'!$A$3,
IF(AND(J2014&lt;='CBSA Walk Groupings'!$B$4,J2014&gt;'CBSA Walk Groupings'!$B$3),'CBSA Walk Groupings'!$A$4,
IF(AND(J2014&lt;='CBSA Walk Groupings'!$B$5,J2014&gt;'CBSA Walk Groupings'!$B$4),'CBSA Walk Groupings'!$A$5,
IF(J2014&gt;'CBSA Walk Groupings'!$B$5,'CBSA Walk Groupings'!$A$6,"")))))</f>
        <v>3</v>
      </c>
      <c r="M2014" s="72">
        <v>0</v>
      </c>
      <c r="N2014" s="72">
        <v>3</v>
      </c>
    </row>
    <row r="2015" spans="1:14" x14ac:dyDescent="0.25">
      <c r="A2015" t="str">
        <f t="shared" si="31"/>
        <v>York Area MPO_2016</v>
      </c>
      <c r="B2015" t="s">
        <v>546</v>
      </c>
      <c r="C2015" s="49" t="s">
        <v>95</v>
      </c>
      <c r="D2015">
        <v>2016</v>
      </c>
      <c r="E2015" s="45">
        <v>440511.23339867918</v>
      </c>
      <c r="F2015" s="50">
        <v>214090.23971374179</v>
      </c>
      <c r="G2015" s="46">
        <v>490.75955692662467</v>
      </c>
      <c r="H2015" s="46">
        <v>4096.9127239227255</v>
      </c>
      <c r="I2015" s="47">
        <v>0.22923023374760804</v>
      </c>
      <c r="J2015" s="47">
        <v>1.9136382533835601</v>
      </c>
      <c r="K2015" s="48">
        <f>IF(I2015&lt;='CBSA Bike Groupings'!$B$2,'CBSA Bike Groupings'!$A$2,
IF(AND(I2015&lt;='CBSA Bike Groupings'!$B$3,I2015&gt;'CBSA Bike Groupings'!$B$2),'CBSA Bike Groupings'!$A$3,
IF(AND(I2015&lt;='CBSA Bike Groupings'!$B$4,I2015&gt;'CBSA Bike Groupings'!$B$3),'CBSA Bike Groupings'!$A$4,
IF(AND(I2015&lt;='CBSA Bike Groupings'!$B$5,I2015&gt;'CBSA Bike Groupings'!$B$4),'CBSA Bike Groupings'!$A$5,
IF(I2015&gt;'CBSA Bike Groupings'!$B$5,'CBSA Bike Groupings'!$A$6,"")))))</f>
        <v>1</v>
      </c>
      <c r="L2015" s="48">
        <f>IF(J2015&lt;='CBSA Walk Groupings'!$B$2,'CBSA Walk Groupings'!$A$2,
IF(AND(J2015&lt;='CBSA Walk Groupings'!$B$3,J2015&gt;'CBSA Walk Groupings'!$B$2),'CBSA Walk Groupings'!$A$3,
IF(AND(J2015&lt;='CBSA Walk Groupings'!$B$4,J2015&gt;'CBSA Walk Groupings'!$B$3),'CBSA Walk Groupings'!$A$4,
IF(AND(J2015&lt;='CBSA Walk Groupings'!$B$5,J2015&gt;'CBSA Walk Groupings'!$B$4),'CBSA Walk Groupings'!$A$5,
IF(J2015&gt;'CBSA Walk Groupings'!$B$5,'CBSA Walk Groupings'!$A$6,"")))))</f>
        <v>3</v>
      </c>
      <c r="M2015" s="72">
        <v>0</v>
      </c>
      <c r="N2015" s="72">
        <v>7</v>
      </c>
    </row>
    <row r="2016" spans="1:14" x14ac:dyDescent="0.25">
      <c r="A2016" t="str">
        <f t="shared" si="31"/>
        <v>York Area MPO_2017</v>
      </c>
      <c r="B2016" t="s">
        <v>546</v>
      </c>
      <c r="C2016" s="49" t="s">
        <v>95</v>
      </c>
      <c r="D2016">
        <v>2017</v>
      </c>
      <c r="E2016" s="45">
        <v>442120</v>
      </c>
      <c r="F2016" s="50">
        <v>217427</v>
      </c>
      <c r="G2016" s="46">
        <v>569</v>
      </c>
      <c r="H2016" s="46">
        <v>4017</v>
      </c>
      <c r="I2016" s="47">
        <f>(G2016/$F2016)*100</f>
        <v>0.26169702934778105</v>
      </c>
      <c r="J2016" s="47">
        <f>(H2016/$F2016)*100</f>
        <v>1.8475166377680783</v>
      </c>
      <c r="K2016" s="48">
        <f>IF(I2016&lt;='CBSA Bike Groupings'!$B$2,'CBSA Bike Groupings'!$A$2,
IF(AND(I2016&lt;='CBSA Bike Groupings'!$B$3,I2016&gt;'CBSA Bike Groupings'!$B$2),'CBSA Bike Groupings'!$A$3,
IF(AND(I2016&lt;='CBSA Bike Groupings'!$B$4,I2016&gt;'CBSA Bike Groupings'!$B$3),'CBSA Bike Groupings'!$A$4,
IF(AND(I2016&lt;='CBSA Bike Groupings'!$B$5,I2016&gt;'CBSA Bike Groupings'!$B$4),'CBSA Bike Groupings'!$A$5,
IF(I2016&gt;'CBSA Bike Groupings'!$B$5,'CBSA Bike Groupings'!$A$6,"")))))</f>
        <v>2</v>
      </c>
      <c r="L2016" s="48">
        <f>IF(J2016&lt;='CBSA Walk Groupings'!$B$2,'CBSA Walk Groupings'!$A$2,
IF(AND(J2016&lt;='CBSA Walk Groupings'!$B$3,J2016&gt;'CBSA Walk Groupings'!$B$2),'CBSA Walk Groupings'!$A$3,
IF(AND(J2016&lt;='CBSA Walk Groupings'!$B$4,J2016&gt;'CBSA Walk Groupings'!$B$3),'CBSA Walk Groupings'!$A$4,
IF(AND(J2016&lt;='CBSA Walk Groupings'!$B$5,J2016&gt;'CBSA Walk Groupings'!$B$4),'CBSA Walk Groupings'!$A$5,
IF(J2016&gt;'CBSA Walk Groupings'!$B$5,'CBSA Walk Groupings'!$A$6,"")))))</f>
        <v>3</v>
      </c>
      <c r="M2016" s="72">
        <v>0</v>
      </c>
      <c r="N2016" s="72">
        <v>9</v>
      </c>
    </row>
    <row r="2017" spans="1:14" x14ac:dyDescent="0.25">
      <c r="A2017" t="str">
        <f t="shared" si="31"/>
        <v>Yuma MPO_2013</v>
      </c>
      <c r="B2017" t="s">
        <v>547</v>
      </c>
      <c r="C2017" s="49" t="s">
        <v>192</v>
      </c>
      <c r="D2017">
        <v>2013</v>
      </c>
      <c r="E2017" s="45">
        <v>199025.49104378177</v>
      </c>
      <c r="F2017" s="50">
        <v>70701.795689455481</v>
      </c>
      <c r="G2017" s="46">
        <v>305.99657608410905</v>
      </c>
      <c r="H2017" s="46">
        <v>1858.9998128467932</v>
      </c>
      <c r="I2017" s="47">
        <v>0.43279887462567745</v>
      </c>
      <c r="J2017" s="47">
        <v>2.6293530379512635</v>
      </c>
      <c r="K2017" s="48">
        <f>IF(I2017&lt;='CBSA Bike Groupings'!$B$2,'CBSA Bike Groupings'!$A$2,
IF(AND(I2017&lt;='CBSA Bike Groupings'!$B$3,I2017&gt;'CBSA Bike Groupings'!$B$2),'CBSA Bike Groupings'!$A$3,
IF(AND(I2017&lt;='CBSA Bike Groupings'!$B$4,I2017&gt;'CBSA Bike Groupings'!$B$3),'CBSA Bike Groupings'!$A$4,
IF(AND(I2017&lt;='CBSA Bike Groupings'!$B$5,I2017&gt;'CBSA Bike Groupings'!$B$4),'CBSA Bike Groupings'!$A$5,
IF(I2017&gt;'CBSA Bike Groupings'!$B$5,'CBSA Bike Groupings'!$A$6,"")))))</f>
        <v>3</v>
      </c>
      <c r="L2017" s="48">
        <f>IF(J2017&lt;='CBSA Walk Groupings'!$B$2,'CBSA Walk Groupings'!$A$2,
IF(AND(J2017&lt;='CBSA Walk Groupings'!$B$3,J2017&gt;'CBSA Walk Groupings'!$B$2),'CBSA Walk Groupings'!$A$3,
IF(AND(J2017&lt;='CBSA Walk Groupings'!$B$4,J2017&gt;'CBSA Walk Groupings'!$B$3),'CBSA Walk Groupings'!$A$4,
IF(AND(J2017&lt;='CBSA Walk Groupings'!$B$5,J2017&gt;'CBSA Walk Groupings'!$B$4),'CBSA Walk Groupings'!$A$5,
IF(J2017&gt;'CBSA Walk Groupings'!$B$5,'CBSA Walk Groupings'!$A$6,"")))))</f>
        <v>4</v>
      </c>
      <c r="M2017" s="72">
        <v>0</v>
      </c>
      <c r="N2017" s="72">
        <v>6</v>
      </c>
    </row>
    <row r="2018" spans="1:14" x14ac:dyDescent="0.25">
      <c r="A2018" t="str">
        <f t="shared" si="31"/>
        <v>Yuma MPO_2014</v>
      </c>
      <c r="B2018" t="s">
        <v>547</v>
      </c>
      <c r="C2018" s="49" t="s">
        <v>192</v>
      </c>
      <c r="D2018">
        <v>2014</v>
      </c>
      <c r="E2018" s="45">
        <v>201452.36350866145</v>
      </c>
      <c r="F2018" s="50">
        <v>71854.770925630408</v>
      </c>
      <c r="G2018" s="46">
        <v>389.99721963612052</v>
      </c>
      <c r="H2018" s="46">
        <v>2070.9884165204271</v>
      </c>
      <c r="I2018" s="47">
        <v>0.54275758535194152</v>
      </c>
      <c r="J2018" s="47">
        <v>2.8821863737675781</v>
      </c>
      <c r="K2018" s="48">
        <f>IF(I2018&lt;='CBSA Bike Groupings'!$B$2,'CBSA Bike Groupings'!$A$2,
IF(AND(I2018&lt;='CBSA Bike Groupings'!$B$3,I2018&gt;'CBSA Bike Groupings'!$B$2),'CBSA Bike Groupings'!$A$3,
IF(AND(I2018&lt;='CBSA Bike Groupings'!$B$4,I2018&gt;'CBSA Bike Groupings'!$B$3),'CBSA Bike Groupings'!$A$4,
IF(AND(I2018&lt;='CBSA Bike Groupings'!$B$5,I2018&gt;'CBSA Bike Groupings'!$B$4),'CBSA Bike Groupings'!$A$5,
IF(I2018&gt;'CBSA Bike Groupings'!$B$5,'CBSA Bike Groupings'!$A$6,"")))))</f>
        <v>3</v>
      </c>
      <c r="L2018" s="48">
        <f>IF(J2018&lt;='CBSA Walk Groupings'!$B$2,'CBSA Walk Groupings'!$A$2,
IF(AND(J2018&lt;='CBSA Walk Groupings'!$B$3,J2018&gt;'CBSA Walk Groupings'!$B$2),'CBSA Walk Groupings'!$A$3,
IF(AND(J2018&lt;='CBSA Walk Groupings'!$B$4,J2018&gt;'CBSA Walk Groupings'!$B$3),'CBSA Walk Groupings'!$A$4,
IF(AND(J2018&lt;='CBSA Walk Groupings'!$B$5,J2018&gt;'CBSA Walk Groupings'!$B$4),'CBSA Walk Groupings'!$A$5,
IF(J2018&gt;'CBSA Walk Groupings'!$B$5,'CBSA Walk Groupings'!$A$6,"")))))</f>
        <v>4</v>
      </c>
      <c r="M2018" s="72">
        <v>1</v>
      </c>
      <c r="N2018" s="72">
        <v>9</v>
      </c>
    </row>
    <row r="2019" spans="1:14" x14ac:dyDescent="0.25">
      <c r="A2019" t="str">
        <f t="shared" si="31"/>
        <v>Yuma MPO_2015</v>
      </c>
      <c r="B2019" t="s">
        <v>547</v>
      </c>
      <c r="C2019" s="49" t="s">
        <v>192</v>
      </c>
      <c r="D2019">
        <v>2015</v>
      </c>
      <c r="E2019" s="45">
        <v>202986.42459154487</v>
      </c>
      <c r="F2019" s="50">
        <v>72870.790702406695</v>
      </c>
      <c r="G2019" s="46">
        <v>346.99451281518537</v>
      </c>
      <c r="H2019" s="46">
        <v>2022.9861515895338</v>
      </c>
      <c r="I2019" s="47">
        <v>0.47617777914920473</v>
      </c>
      <c r="J2019" s="47">
        <v>2.7761276254721921</v>
      </c>
      <c r="K2019" s="48">
        <f>IF(I2019&lt;='CBSA Bike Groupings'!$B$2,'CBSA Bike Groupings'!$A$2,
IF(AND(I2019&lt;='CBSA Bike Groupings'!$B$3,I2019&gt;'CBSA Bike Groupings'!$B$2),'CBSA Bike Groupings'!$A$3,
IF(AND(I2019&lt;='CBSA Bike Groupings'!$B$4,I2019&gt;'CBSA Bike Groupings'!$B$3),'CBSA Bike Groupings'!$A$4,
IF(AND(I2019&lt;='CBSA Bike Groupings'!$B$5,I2019&gt;'CBSA Bike Groupings'!$B$4),'CBSA Bike Groupings'!$A$5,
IF(I2019&gt;'CBSA Bike Groupings'!$B$5,'CBSA Bike Groupings'!$A$6,"")))))</f>
        <v>3</v>
      </c>
      <c r="L2019" s="48">
        <f>IF(J2019&lt;='CBSA Walk Groupings'!$B$2,'CBSA Walk Groupings'!$A$2,
IF(AND(J2019&lt;='CBSA Walk Groupings'!$B$3,J2019&gt;'CBSA Walk Groupings'!$B$2),'CBSA Walk Groupings'!$A$3,
IF(AND(J2019&lt;='CBSA Walk Groupings'!$B$4,J2019&gt;'CBSA Walk Groupings'!$B$3),'CBSA Walk Groupings'!$A$4,
IF(AND(J2019&lt;='CBSA Walk Groupings'!$B$5,J2019&gt;'CBSA Walk Groupings'!$B$4),'CBSA Walk Groupings'!$A$5,
IF(J2019&gt;'CBSA Walk Groupings'!$B$5,'CBSA Walk Groupings'!$A$6,"")))))</f>
        <v>4</v>
      </c>
      <c r="M2019" s="72">
        <v>0</v>
      </c>
      <c r="N2019" s="72">
        <v>1</v>
      </c>
    </row>
    <row r="2020" spans="1:14" x14ac:dyDescent="0.25">
      <c r="A2020" t="str">
        <f t="shared" si="31"/>
        <v>Yuma MPO_2016</v>
      </c>
      <c r="B2020" t="s">
        <v>547</v>
      </c>
      <c r="C2020" s="49" t="s">
        <v>192</v>
      </c>
      <c r="D2020">
        <v>2016</v>
      </c>
      <c r="E2020" s="45">
        <v>203291.4077610792</v>
      </c>
      <c r="F2020" s="50">
        <v>74387.768162054155</v>
      </c>
      <c r="G2020" s="46">
        <v>339.00294091770633</v>
      </c>
      <c r="H2020" s="46">
        <v>1967.9909506875822</v>
      </c>
      <c r="I2020" s="47">
        <v>0.45572403809613776</v>
      </c>
      <c r="J2020" s="47">
        <v>2.6455840782859665</v>
      </c>
      <c r="K2020" s="48">
        <f>IF(I2020&lt;='CBSA Bike Groupings'!$B$2,'CBSA Bike Groupings'!$A$2,
IF(AND(I2020&lt;='CBSA Bike Groupings'!$B$3,I2020&gt;'CBSA Bike Groupings'!$B$2),'CBSA Bike Groupings'!$A$3,
IF(AND(I2020&lt;='CBSA Bike Groupings'!$B$4,I2020&gt;'CBSA Bike Groupings'!$B$3),'CBSA Bike Groupings'!$A$4,
IF(AND(I2020&lt;='CBSA Bike Groupings'!$B$5,I2020&gt;'CBSA Bike Groupings'!$B$4),'CBSA Bike Groupings'!$A$5,
IF(I2020&gt;'CBSA Bike Groupings'!$B$5,'CBSA Bike Groupings'!$A$6,"")))))</f>
        <v>3</v>
      </c>
      <c r="L2020" s="48">
        <f>IF(J2020&lt;='CBSA Walk Groupings'!$B$2,'CBSA Walk Groupings'!$A$2,
IF(AND(J2020&lt;='CBSA Walk Groupings'!$B$3,J2020&gt;'CBSA Walk Groupings'!$B$2),'CBSA Walk Groupings'!$A$3,
IF(AND(J2020&lt;='CBSA Walk Groupings'!$B$4,J2020&gt;'CBSA Walk Groupings'!$B$3),'CBSA Walk Groupings'!$A$4,
IF(AND(J2020&lt;='CBSA Walk Groupings'!$B$5,J2020&gt;'CBSA Walk Groupings'!$B$4),'CBSA Walk Groupings'!$A$5,
IF(J2020&gt;'CBSA Walk Groupings'!$B$5,'CBSA Walk Groupings'!$A$6,"")))))</f>
        <v>4</v>
      </c>
      <c r="M2020" s="72">
        <v>0</v>
      </c>
      <c r="N2020" s="72">
        <v>1</v>
      </c>
    </row>
    <row r="2021" spans="1:14" x14ac:dyDescent="0.25">
      <c r="A2021" t="str">
        <f t="shared" si="31"/>
        <v>Yuma MPO_2017</v>
      </c>
      <c r="B2021" t="s">
        <v>547</v>
      </c>
      <c r="C2021" s="49" t="s">
        <v>192</v>
      </c>
      <c r="D2021">
        <v>2017</v>
      </c>
      <c r="E2021" s="45">
        <v>204280</v>
      </c>
      <c r="F2021" s="50">
        <v>76330</v>
      </c>
      <c r="G2021" s="46">
        <v>311</v>
      </c>
      <c r="H2021" s="46">
        <v>1796</v>
      </c>
      <c r="I2021" s="47">
        <f>(G2021/$F2021)*100</f>
        <v>0.40744137298571986</v>
      </c>
      <c r="J2021" s="47">
        <f>(H2021/$F2021)*100</f>
        <v>2.3529411764705883</v>
      </c>
      <c r="K2021" s="48">
        <f>IF(I2021&lt;='CBSA Bike Groupings'!$B$2,'CBSA Bike Groupings'!$A$2,
IF(AND(I2021&lt;='CBSA Bike Groupings'!$B$3,I2021&gt;'CBSA Bike Groupings'!$B$2),'CBSA Bike Groupings'!$A$3,
IF(AND(I2021&lt;='CBSA Bike Groupings'!$B$4,I2021&gt;'CBSA Bike Groupings'!$B$3),'CBSA Bike Groupings'!$A$4,
IF(AND(I2021&lt;='CBSA Bike Groupings'!$B$5,I2021&gt;'CBSA Bike Groupings'!$B$4),'CBSA Bike Groupings'!$A$5,
IF(I2021&gt;'CBSA Bike Groupings'!$B$5,'CBSA Bike Groupings'!$A$6,"")))))</f>
        <v>3</v>
      </c>
      <c r="L2021" s="48">
        <f>IF(J2021&lt;='CBSA Walk Groupings'!$B$2,'CBSA Walk Groupings'!$A$2,
IF(AND(J2021&lt;='CBSA Walk Groupings'!$B$3,J2021&gt;'CBSA Walk Groupings'!$B$2),'CBSA Walk Groupings'!$A$3,
IF(AND(J2021&lt;='CBSA Walk Groupings'!$B$4,J2021&gt;'CBSA Walk Groupings'!$B$3),'CBSA Walk Groupings'!$A$4,
IF(AND(J2021&lt;='CBSA Walk Groupings'!$B$5,J2021&gt;'CBSA Walk Groupings'!$B$4),'CBSA Walk Groupings'!$A$5,
IF(J2021&gt;'CBSA Walk Groupings'!$B$5,'CBSA Walk Groupings'!$A$6,"")))))</f>
        <v>4</v>
      </c>
      <c r="M2021" s="72">
        <v>0</v>
      </c>
      <c r="N2021" s="72">
        <v>3</v>
      </c>
    </row>
  </sheetData>
  <sheetProtection algorithmName="SHA-512" hashValue="nbhtGbjjZrjemmF+WGPm4Xmqh4u4CVo8+bN/dbXR7/gucvQp+JFqShXf+EenYBKKyxnJFY7OQCbrNCb2ARe2DQ==" saltValue="GbeN1zy59tBcTLCkQdEV/Q==" spinCount="100000" sheet="1" objects="1" scenarios="1"/>
  <autoFilter ref="A1:N2021" xr:uid="{00000000-0009-0000-0000-000009000000}"/>
  <sortState xmlns:xlrd2="http://schemas.microsoft.com/office/spreadsheetml/2017/richdata2" ref="B2:N2021">
    <sortCondition ref="C2:C2021"/>
    <sortCondition ref="B2:B2021"/>
    <sortCondition ref="D2:D2021"/>
  </sortState>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3" tint="0.79998168889431442"/>
  </sheetPr>
  <dimension ref="A1:B52"/>
  <sheetViews>
    <sheetView workbookViewId="0"/>
  </sheetViews>
  <sheetFormatPr defaultColWidth="9.28515625" defaultRowHeight="15" x14ac:dyDescent="0.25"/>
  <cols>
    <col min="1" max="1" width="18.7109375" bestFit="1" customWidth="1"/>
    <col min="2" max="2" width="17.28515625" bestFit="1" customWidth="1"/>
  </cols>
  <sheetData>
    <row r="1" spans="1:2" x14ac:dyDescent="0.25">
      <c r="A1" t="s">
        <v>69</v>
      </c>
      <c r="B1" t="s">
        <v>568</v>
      </c>
    </row>
    <row r="2" spans="1:2" x14ac:dyDescent="0.25">
      <c r="A2" t="s">
        <v>16</v>
      </c>
      <c r="B2">
        <v>6</v>
      </c>
    </row>
    <row r="3" spans="1:2" x14ac:dyDescent="0.25">
      <c r="A3" t="s">
        <v>17</v>
      </c>
      <c r="B3">
        <v>9</v>
      </c>
    </row>
    <row r="4" spans="1:2" x14ac:dyDescent="0.25">
      <c r="A4" t="s">
        <v>18</v>
      </c>
      <c r="B4">
        <v>8</v>
      </c>
    </row>
    <row r="5" spans="1:2" x14ac:dyDescent="0.25">
      <c r="A5" t="s">
        <v>19</v>
      </c>
      <c r="B5">
        <v>7</v>
      </c>
    </row>
    <row r="6" spans="1:2" x14ac:dyDescent="0.25">
      <c r="A6" t="s">
        <v>20</v>
      </c>
      <c r="B6">
        <v>9</v>
      </c>
    </row>
    <row r="7" spans="1:2" x14ac:dyDescent="0.25">
      <c r="A7" t="s">
        <v>21</v>
      </c>
      <c r="B7">
        <v>8</v>
      </c>
    </row>
    <row r="8" spans="1:2" x14ac:dyDescent="0.25">
      <c r="A8" t="s">
        <v>22</v>
      </c>
      <c r="B8">
        <v>1</v>
      </c>
    </row>
    <row r="9" spans="1:2" x14ac:dyDescent="0.25">
      <c r="A9" t="s">
        <v>23</v>
      </c>
      <c r="B9">
        <v>5</v>
      </c>
    </row>
    <row r="10" spans="1:2" x14ac:dyDescent="0.25">
      <c r="A10" t="s">
        <v>24</v>
      </c>
      <c r="B10">
        <v>5</v>
      </c>
    </row>
    <row r="11" spans="1:2" x14ac:dyDescent="0.25">
      <c r="A11" t="s">
        <v>25</v>
      </c>
      <c r="B11">
        <v>5</v>
      </c>
    </row>
    <row r="12" spans="1:2" x14ac:dyDescent="0.25">
      <c r="A12" t="s">
        <v>26</v>
      </c>
      <c r="B12">
        <v>5</v>
      </c>
    </row>
    <row r="13" spans="1:2" x14ac:dyDescent="0.25">
      <c r="A13" t="s">
        <v>27</v>
      </c>
      <c r="B13">
        <v>9</v>
      </c>
    </row>
    <row r="14" spans="1:2" x14ac:dyDescent="0.25">
      <c r="A14" t="s">
        <v>28</v>
      </c>
      <c r="B14">
        <v>8</v>
      </c>
    </row>
    <row r="15" spans="1:2" x14ac:dyDescent="0.25">
      <c r="A15" t="s">
        <v>29</v>
      </c>
      <c r="B15">
        <v>3</v>
      </c>
    </row>
    <row r="16" spans="1:2" x14ac:dyDescent="0.25">
      <c r="A16" t="s">
        <v>30</v>
      </c>
      <c r="B16">
        <v>3</v>
      </c>
    </row>
    <row r="17" spans="1:2" x14ac:dyDescent="0.25">
      <c r="A17" t="s">
        <v>31</v>
      </c>
      <c r="B17">
        <v>4</v>
      </c>
    </row>
    <row r="18" spans="1:2" x14ac:dyDescent="0.25">
      <c r="A18" t="s">
        <v>32</v>
      </c>
      <c r="B18">
        <v>4</v>
      </c>
    </row>
    <row r="19" spans="1:2" x14ac:dyDescent="0.25">
      <c r="A19" t="s">
        <v>33</v>
      </c>
      <c r="B19">
        <v>6</v>
      </c>
    </row>
    <row r="20" spans="1:2" x14ac:dyDescent="0.25">
      <c r="A20" t="s">
        <v>34</v>
      </c>
      <c r="B20">
        <v>7</v>
      </c>
    </row>
    <row r="21" spans="1:2" x14ac:dyDescent="0.25">
      <c r="A21" t="s">
        <v>35</v>
      </c>
      <c r="B21">
        <v>1</v>
      </c>
    </row>
    <row r="22" spans="1:2" x14ac:dyDescent="0.25">
      <c r="A22" t="s">
        <v>36</v>
      </c>
      <c r="B22">
        <v>5</v>
      </c>
    </row>
    <row r="23" spans="1:2" x14ac:dyDescent="0.25">
      <c r="A23" t="s">
        <v>37</v>
      </c>
      <c r="B23">
        <v>1</v>
      </c>
    </row>
    <row r="24" spans="1:2" x14ac:dyDescent="0.25">
      <c r="A24" t="s">
        <v>38</v>
      </c>
      <c r="B24">
        <v>3</v>
      </c>
    </row>
    <row r="25" spans="1:2" x14ac:dyDescent="0.25">
      <c r="A25" t="s">
        <v>39</v>
      </c>
      <c r="B25">
        <v>4</v>
      </c>
    </row>
    <row r="26" spans="1:2" x14ac:dyDescent="0.25">
      <c r="A26" t="s">
        <v>40</v>
      </c>
      <c r="B26">
        <v>6</v>
      </c>
    </row>
    <row r="27" spans="1:2" x14ac:dyDescent="0.25">
      <c r="A27" t="s">
        <v>41</v>
      </c>
      <c r="B27">
        <v>4</v>
      </c>
    </row>
    <row r="28" spans="1:2" x14ac:dyDescent="0.25">
      <c r="A28" t="s">
        <v>42</v>
      </c>
      <c r="B28">
        <v>8</v>
      </c>
    </row>
    <row r="29" spans="1:2" x14ac:dyDescent="0.25">
      <c r="A29" t="s">
        <v>43</v>
      </c>
      <c r="B29">
        <v>4</v>
      </c>
    </row>
    <row r="30" spans="1:2" x14ac:dyDescent="0.25">
      <c r="A30" t="s">
        <v>44</v>
      </c>
      <c r="B30">
        <v>8</v>
      </c>
    </row>
    <row r="31" spans="1:2" x14ac:dyDescent="0.25">
      <c r="A31" t="s">
        <v>45</v>
      </c>
      <c r="B31">
        <v>1</v>
      </c>
    </row>
    <row r="32" spans="1:2" x14ac:dyDescent="0.25">
      <c r="A32" t="s">
        <v>46</v>
      </c>
      <c r="B32">
        <v>2</v>
      </c>
    </row>
    <row r="33" spans="1:2" x14ac:dyDescent="0.25">
      <c r="A33" t="s">
        <v>47</v>
      </c>
      <c r="B33">
        <v>8</v>
      </c>
    </row>
    <row r="34" spans="1:2" x14ac:dyDescent="0.25">
      <c r="A34" t="s">
        <v>48</v>
      </c>
      <c r="B34">
        <v>2</v>
      </c>
    </row>
    <row r="35" spans="1:2" x14ac:dyDescent="0.25">
      <c r="A35" t="s">
        <v>49</v>
      </c>
      <c r="B35">
        <v>5</v>
      </c>
    </row>
    <row r="36" spans="1:2" x14ac:dyDescent="0.25">
      <c r="A36" t="s">
        <v>50</v>
      </c>
      <c r="B36">
        <v>4</v>
      </c>
    </row>
    <row r="37" spans="1:2" x14ac:dyDescent="0.25">
      <c r="A37" t="s">
        <v>51</v>
      </c>
      <c r="B37">
        <v>3</v>
      </c>
    </row>
    <row r="38" spans="1:2" x14ac:dyDescent="0.25">
      <c r="A38" t="s">
        <v>52</v>
      </c>
      <c r="B38">
        <v>7</v>
      </c>
    </row>
    <row r="39" spans="1:2" x14ac:dyDescent="0.25">
      <c r="A39" t="s">
        <v>53</v>
      </c>
      <c r="B39">
        <v>9</v>
      </c>
    </row>
    <row r="40" spans="1:2" x14ac:dyDescent="0.25">
      <c r="A40" t="s">
        <v>54</v>
      </c>
      <c r="B40">
        <v>2</v>
      </c>
    </row>
    <row r="41" spans="1:2" x14ac:dyDescent="0.25">
      <c r="A41" t="s">
        <v>55</v>
      </c>
      <c r="B41">
        <v>1</v>
      </c>
    </row>
    <row r="42" spans="1:2" x14ac:dyDescent="0.25">
      <c r="A42" t="s">
        <v>56</v>
      </c>
      <c r="B42">
        <v>5</v>
      </c>
    </row>
    <row r="43" spans="1:2" x14ac:dyDescent="0.25">
      <c r="A43" t="s">
        <v>57</v>
      </c>
      <c r="B43">
        <v>4</v>
      </c>
    </row>
    <row r="44" spans="1:2" x14ac:dyDescent="0.25">
      <c r="A44" t="s">
        <v>58</v>
      </c>
      <c r="B44">
        <v>6</v>
      </c>
    </row>
    <row r="45" spans="1:2" x14ac:dyDescent="0.25">
      <c r="A45" t="s">
        <v>59</v>
      </c>
      <c r="B45">
        <v>7</v>
      </c>
    </row>
    <row r="46" spans="1:2" x14ac:dyDescent="0.25">
      <c r="A46" t="s">
        <v>60</v>
      </c>
      <c r="B46">
        <v>8</v>
      </c>
    </row>
    <row r="47" spans="1:2" x14ac:dyDescent="0.25">
      <c r="A47" t="s">
        <v>61</v>
      </c>
      <c r="B47">
        <v>1</v>
      </c>
    </row>
    <row r="48" spans="1:2" x14ac:dyDescent="0.25">
      <c r="A48" t="s">
        <v>62</v>
      </c>
      <c r="B48">
        <v>5</v>
      </c>
    </row>
    <row r="49" spans="1:2" x14ac:dyDescent="0.25">
      <c r="A49" t="s">
        <v>63</v>
      </c>
      <c r="B49">
        <v>9</v>
      </c>
    </row>
    <row r="50" spans="1:2" x14ac:dyDescent="0.25">
      <c r="A50" t="s">
        <v>64</v>
      </c>
      <c r="B50">
        <v>5</v>
      </c>
    </row>
    <row r="51" spans="1:2" x14ac:dyDescent="0.25">
      <c r="A51" t="s">
        <v>65</v>
      </c>
      <c r="B51">
        <v>3</v>
      </c>
    </row>
    <row r="52" spans="1:2" x14ac:dyDescent="0.25">
      <c r="A52" t="s">
        <v>66</v>
      </c>
      <c r="B52">
        <v>8</v>
      </c>
    </row>
  </sheetData>
  <sheetProtection algorithmName="SHA-512" hashValue="NIuOz6jcbZdIwQN7unPiO4sC64oPZyGOIPyY2NOIDl/20NoraKH5WRbxvd3oru5KgZlvbeBZ6x7fdeK2wA7SSg==" saltValue="QYHpl80rGwZE4hxFLmZARw==" spinCount="100000" sheet="1" objects="1" scenarios="1"/>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5" tint="0.79998168889431442"/>
  </sheetPr>
  <dimension ref="A1:F405"/>
  <sheetViews>
    <sheetView workbookViewId="0"/>
  </sheetViews>
  <sheetFormatPr defaultRowHeight="15" x14ac:dyDescent="0.25"/>
  <cols>
    <col min="1" max="1" width="69.140625" bestFit="1" customWidth="1"/>
    <col min="2" max="2" width="5.5703125" bestFit="1" customWidth="1"/>
    <col min="3" max="4" width="22.28515625" customWidth="1"/>
    <col min="5" max="5" width="18.7109375" bestFit="1" customWidth="1"/>
    <col min="6" max="6" width="19.28515625" bestFit="1" customWidth="1"/>
  </cols>
  <sheetData>
    <row r="1" spans="1:6" x14ac:dyDescent="0.25">
      <c r="A1" t="s">
        <v>81</v>
      </c>
      <c r="B1" t="s">
        <v>69</v>
      </c>
      <c r="C1" t="s">
        <v>86</v>
      </c>
      <c r="D1" t="s">
        <v>87</v>
      </c>
      <c r="E1" t="s">
        <v>88</v>
      </c>
      <c r="F1" t="s">
        <v>89</v>
      </c>
    </row>
    <row r="2" spans="1:6" x14ac:dyDescent="0.25">
      <c r="A2" t="s">
        <v>92</v>
      </c>
      <c r="B2" t="s">
        <v>93</v>
      </c>
      <c r="C2" s="87">
        <v>1.8721407855451617E-3</v>
      </c>
      <c r="D2" s="87">
        <v>2.3065957541757096E-2</v>
      </c>
      <c r="E2">
        <v>1</v>
      </c>
      <c r="F2">
        <v>3</v>
      </c>
    </row>
    <row r="3" spans="1:6" x14ac:dyDescent="0.25">
      <c r="A3" t="s">
        <v>94</v>
      </c>
      <c r="B3" t="s">
        <v>95</v>
      </c>
      <c r="C3" s="87">
        <v>2.8461462285768618E-3</v>
      </c>
      <c r="D3" s="87">
        <v>3.661838294350573E-2</v>
      </c>
      <c r="E3">
        <v>2</v>
      </c>
      <c r="F3">
        <v>5</v>
      </c>
    </row>
    <row r="4" spans="1:6" x14ac:dyDescent="0.25">
      <c r="A4" t="s">
        <v>96</v>
      </c>
      <c r="B4" t="s">
        <v>97</v>
      </c>
      <c r="C4" s="87">
        <v>4.3540205683855323E-3</v>
      </c>
      <c r="D4" s="87">
        <v>2.9471656098163407E-2</v>
      </c>
      <c r="E4">
        <v>3</v>
      </c>
      <c r="F4">
        <v>4</v>
      </c>
    </row>
    <row r="5" spans="1:6" x14ac:dyDescent="0.25">
      <c r="A5" t="s">
        <v>98</v>
      </c>
      <c r="B5" t="s">
        <v>99</v>
      </c>
      <c r="C5" s="87">
        <v>9.5881189192942252E-4</v>
      </c>
      <c r="D5" s="87">
        <v>1.7699817946838139E-2</v>
      </c>
      <c r="E5">
        <v>1</v>
      </c>
      <c r="F5">
        <v>2</v>
      </c>
    </row>
    <row r="6" spans="1:6" x14ac:dyDescent="0.25">
      <c r="A6" t="s">
        <v>100</v>
      </c>
      <c r="B6" t="s">
        <v>93</v>
      </c>
      <c r="C6" s="87">
        <v>1.7152732033196849E-3</v>
      </c>
      <c r="D6" s="87">
        <v>1.6847129384550689E-2</v>
      </c>
      <c r="E6">
        <v>1</v>
      </c>
      <c r="F6">
        <v>2</v>
      </c>
    </row>
    <row r="7" spans="1:6" x14ac:dyDescent="0.25">
      <c r="A7" t="s">
        <v>101</v>
      </c>
      <c r="B7" t="s">
        <v>102</v>
      </c>
      <c r="C7" s="87">
        <v>7.7853283798381126E-3</v>
      </c>
      <c r="D7" s="87">
        <v>3.0523008369645655E-2</v>
      </c>
      <c r="E7">
        <v>4</v>
      </c>
      <c r="F7">
        <v>4</v>
      </c>
    </row>
    <row r="8" spans="1:6" x14ac:dyDescent="0.25">
      <c r="A8" t="s">
        <v>103</v>
      </c>
      <c r="B8" t="s">
        <v>104</v>
      </c>
      <c r="C8" s="87">
        <v>2.6933554062526853E-3</v>
      </c>
      <c r="D8" s="87">
        <v>2.1620170746937447E-2</v>
      </c>
      <c r="E8">
        <v>2</v>
      </c>
      <c r="F8">
        <v>3</v>
      </c>
    </row>
    <row r="9" spans="1:6" x14ac:dyDescent="0.25">
      <c r="A9" t="s">
        <v>105</v>
      </c>
      <c r="B9" t="s">
        <v>93</v>
      </c>
      <c r="C9" s="87">
        <v>2.3077881659762343E-3</v>
      </c>
      <c r="D9" s="87">
        <v>1.1418758497117149E-2</v>
      </c>
      <c r="E9">
        <v>1</v>
      </c>
      <c r="F9">
        <v>1</v>
      </c>
    </row>
    <row r="10" spans="1:6" x14ac:dyDescent="0.25">
      <c r="A10" t="s">
        <v>106</v>
      </c>
      <c r="B10" t="s">
        <v>107</v>
      </c>
      <c r="C10" s="87">
        <v>2.8504038804032697E-2</v>
      </c>
      <c r="D10" s="87">
        <v>0.10935502472281691</v>
      </c>
      <c r="E10">
        <v>5</v>
      </c>
      <c r="F10">
        <v>5</v>
      </c>
    </row>
    <row r="11" spans="1:6" x14ac:dyDescent="0.25">
      <c r="A11" t="s">
        <v>108</v>
      </c>
      <c r="B11" t="s">
        <v>109</v>
      </c>
      <c r="C11" s="87">
        <v>1.2688956113737786E-2</v>
      </c>
      <c r="D11" s="87">
        <v>3.1865959304209303E-2</v>
      </c>
      <c r="E11">
        <v>5</v>
      </c>
      <c r="F11">
        <v>4</v>
      </c>
    </row>
    <row r="12" spans="1:6" x14ac:dyDescent="0.25">
      <c r="A12" t="s">
        <v>110</v>
      </c>
      <c r="B12" t="s">
        <v>111</v>
      </c>
      <c r="C12" s="87">
        <v>1.3665284904814503E-3</v>
      </c>
      <c r="D12" s="87">
        <v>1.6446090691472213E-2</v>
      </c>
      <c r="E12">
        <v>1</v>
      </c>
      <c r="F12">
        <v>2</v>
      </c>
    </row>
    <row r="13" spans="1:6" x14ac:dyDescent="0.25">
      <c r="A13" t="s">
        <v>112</v>
      </c>
      <c r="B13" t="s">
        <v>113</v>
      </c>
      <c r="C13" s="87">
        <v>2.5205430413507814E-3</v>
      </c>
      <c r="D13" s="87">
        <v>6.0472778050550152E-2</v>
      </c>
      <c r="E13">
        <v>2</v>
      </c>
      <c r="F13">
        <v>5</v>
      </c>
    </row>
    <row r="14" spans="1:6" x14ac:dyDescent="0.25">
      <c r="A14" t="s">
        <v>114</v>
      </c>
      <c r="B14" t="s">
        <v>115</v>
      </c>
      <c r="C14" s="87">
        <v>7.9357311348970845E-3</v>
      </c>
      <c r="D14" s="87">
        <v>2.0504978796655374E-2</v>
      </c>
      <c r="E14">
        <v>5</v>
      </c>
      <c r="F14">
        <v>3</v>
      </c>
    </row>
    <row r="15" spans="1:6" x14ac:dyDescent="0.25">
      <c r="A15" t="s">
        <v>116</v>
      </c>
      <c r="B15" t="s">
        <v>117</v>
      </c>
      <c r="C15" s="87">
        <v>1.4895385581298359E-2</v>
      </c>
      <c r="D15" s="87">
        <v>6.535172732470472E-2</v>
      </c>
      <c r="E15">
        <v>5</v>
      </c>
      <c r="F15">
        <v>5</v>
      </c>
    </row>
    <row r="16" spans="1:6" x14ac:dyDescent="0.25">
      <c r="A16" t="s">
        <v>118</v>
      </c>
      <c r="B16" t="s">
        <v>119</v>
      </c>
      <c r="C16" s="87">
        <v>3.4737664710336822E-3</v>
      </c>
      <c r="D16" s="87">
        <v>1.5228314349969163E-2</v>
      </c>
      <c r="E16">
        <v>3</v>
      </c>
      <c r="F16">
        <v>2</v>
      </c>
    </row>
    <row r="17" spans="1:6" x14ac:dyDescent="0.25">
      <c r="A17" t="s">
        <v>120</v>
      </c>
      <c r="B17" t="s">
        <v>121</v>
      </c>
      <c r="C17" s="87">
        <v>1.7577992998154317E-2</v>
      </c>
      <c r="D17" s="87">
        <v>3.4493629123448839E-2</v>
      </c>
      <c r="E17">
        <v>5</v>
      </c>
      <c r="F17">
        <v>5</v>
      </c>
    </row>
    <row r="18" spans="1:6" x14ac:dyDescent="0.25">
      <c r="A18" t="s">
        <v>122</v>
      </c>
      <c r="B18" t="s">
        <v>123</v>
      </c>
      <c r="C18" s="87">
        <v>1.9518222244280571E-3</v>
      </c>
      <c r="D18" s="87">
        <v>1.4132749424676228E-2</v>
      </c>
      <c r="E18">
        <v>1</v>
      </c>
      <c r="F18">
        <v>2</v>
      </c>
    </row>
    <row r="19" spans="1:6" x14ac:dyDescent="0.25">
      <c r="A19" t="s">
        <v>124</v>
      </c>
      <c r="B19" t="s">
        <v>125</v>
      </c>
      <c r="C19" s="87">
        <v>4.0063257329203562E-3</v>
      </c>
      <c r="D19" s="87">
        <v>3.3084923143421437E-2</v>
      </c>
      <c r="E19">
        <v>3</v>
      </c>
      <c r="F19">
        <v>5</v>
      </c>
    </row>
    <row r="20" spans="1:6" x14ac:dyDescent="0.25">
      <c r="A20" t="s">
        <v>126</v>
      </c>
      <c r="B20" t="s">
        <v>123</v>
      </c>
      <c r="C20" s="87">
        <v>2.8860818700310723E-3</v>
      </c>
      <c r="D20" s="87">
        <v>1.8923693320320324E-2</v>
      </c>
      <c r="E20">
        <v>2</v>
      </c>
      <c r="F20">
        <v>3</v>
      </c>
    </row>
    <row r="21" spans="1:6" x14ac:dyDescent="0.25">
      <c r="A21" t="s">
        <v>127</v>
      </c>
      <c r="B21" t="s">
        <v>128</v>
      </c>
      <c r="C21" s="87">
        <v>3.120605119438341E-3</v>
      </c>
      <c r="D21" s="87">
        <v>2.7458721776608481E-2</v>
      </c>
      <c r="E21">
        <v>2</v>
      </c>
      <c r="F21">
        <v>4</v>
      </c>
    </row>
    <row r="22" spans="1:6" x14ac:dyDescent="0.25">
      <c r="A22" t="s">
        <v>129</v>
      </c>
      <c r="B22" t="s">
        <v>113</v>
      </c>
      <c r="C22" s="87">
        <v>6.1239583177863603E-3</v>
      </c>
      <c r="D22" s="87">
        <v>6.0455447302050033E-2</v>
      </c>
      <c r="E22">
        <v>3</v>
      </c>
      <c r="F22">
        <v>5</v>
      </c>
    </row>
    <row r="23" spans="1:6" x14ac:dyDescent="0.25">
      <c r="A23" t="s">
        <v>130</v>
      </c>
      <c r="B23" t="s">
        <v>131</v>
      </c>
      <c r="C23" s="87">
        <v>1.3747920970832141E-2</v>
      </c>
      <c r="D23" s="87">
        <v>4.4105745402876588E-2</v>
      </c>
      <c r="E23">
        <v>5</v>
      </c>
      <c r="F23">
        <v>5</v>
      </c>
    </row>
    <row r="24" spans="1:6" x14ac:dyDescent="0.25">
      <c r="A24" t="s">
        <v>132</v>
      </c>
      <c r="B24" t="s">
        <v>133</v>
      </c>
      <c r="C24" s="87">
        <v>1.5531717656627072E-3</v>
      </c>
      <c r="D24" s="87">
        <v>2.055144277678712E-2</v>
      </c>
      <c r="E24">
        <v>1</v>
      </c>
      <c r="F24">
        <v>3</v>
      </c>
    </row>
    <row r="25" spans="1:6" x14ac:dyDescent="0.25">
      <c r="A25" t="s">
        <v>134</v>
      </c>
      <c r="B25" t="s">
        <v>133</v>
      </c>
      <c r="C25" s="87">
        <v>3.6274911500088253E-3</v>
      </c>
      <c r="D25" s="87">
        <v>1.7417636229559906E-2</v>
      </c>
      <c r="E25">
        <v>3</v>
      </c>
      <c r="F25">
        <v>2</v>
      </c>
    </row>
    <row r="26" spans="1:6" x14ac:dyDescent="0.25">
      <c r="A26" t="s">
        <v>135</v>
      </c>
      <c r="B26" t="s">
        <v>136</v>
      </c>
      <c r="C26" s="87">
        <v>5.7317274248828874E-3</v>
      </c>
      <c r="D26" s="87">
        <v>1.6289516956973032E-2</v>
      </c>
      <c r="E26">
        <v>3</v>
      </c>
      <c r="F26">
        <v>2</v>
      </c>
    </row>
    <row r="27" spans="1:6" x14ac:dyDescent="0.25">
      <c r="A27" t="s">
        <v>137</v>
      </c>
      <c r="B27" t="s">
        <v>138</v>
      </c>
      <c r="C27" s="87">
        <v>1.197398206096222E-3</v>
      </c>
      <c r="D27" s="87">
        <v>3.6795987624543156E-2</v>
      </c>
      <c r="E27">
        <v>1</v>
      </c>
      <c r="F27">
        <v>5</v>
      </c>
    </row>
    <row r="28" spans="1:6" x14ac:dyDescent="0.25">
      <c r="A28" t="s">
        <v>139</v>
      </c>
      <c r="B28" t="s">
        <v>102</v>
      </c>
      <c r="C28" s="87">
        <v>3.3589034934169176E-2</v>
      </c>
      <c r="D28" s="87">
        <v>3.5972354495018545E-2</v>
      </c>
      <c r="E28">
        <v>5</v>
      </c>
      <c r="F28">
        <v>5</v>
      </c>
    </row>
    <row r="29" spans="1:6" x14ac:dyDescent="0.25">
      <c r="A29" t="s">
        <v>140</v>
      </c>
      <c r="B29" t="s">
        <v>141</v>
      </c>
      <c r="C29" s="87">
        <v>2.6081280572924862E-3</v>
      </c>
      <c r="D29" s="87">
        <v>6.1929707124433596E-2</v>
      </c>
      <c r="E29">
        <v>2</v>
      </c>
      <c r="F29">
        <v>5</v>
      </c>
    </row>
    <row r="30" spans="1:6" x14ac:dyDescent="0.25">
      <c r="A30" t="s">
        <v>142</v>
      </c>
      <c r="B30" t="s">
        <v>97</v>
      </c>
      <c r="C30" s="87">
        <v>3.9706659541345309E-3</v>
      </c>
      <c r="D30" s="87">
        <v>4.0154297474266597E-2</v>
      </c>
      <c r="E30">
        <v>3</v>
      </c>
      <c r="F30">
        <v>5</v>
      </c>
    </row>
    <row r="31" spans="1:6" x14ac:dyDescent="0.25">
      <c r="A31" t="s">
        <v>143</v>
      </c>
      <c r="B31" t="s">
        <v>125</v>
      </c>
      <c r="C31" s="87">
        <v>1.1922644227407824E-3</v>
      </c>
      <c r="D31" s="87">
        <v>1.0757942732703625E-2</v>
      </c>
      <c r="E31">
        <v>1</v>
      </c>
      <c r="F31">
        <v>1</v>
      </c>
    </row>
    <row r="32" spans="1:6" x14ac:dyDescent="0.25">
      <c r="A32" t="s">
        <v>144</v>
      </c>
      <c r="B32" t="s">
        <v>145</v>
      </c>
      <c r="C32" s="87">
        <v>3.506508020395557E-3</v>
      </c>
      <c r="D32" s="87">
        <v>1.5762890501404329E-2</v>
      </c>
      <c r="E32">
        <v>3</v>
      </c>
      <c r="F32">
        <v>2</v>
      </c>
    </row>
    <row r="33" spans="1:6" x14ac:dyDescent="0.25">
      <c r="A33" t="s">
        <v>146</v>
      </c>
      <c r="B33" t="s">
        <v>107</v>
      </c>
      <c r="C33" s="87">
        <v>3.3587611405390323E-3</v>
      </c>
      <c r="D33" s="87">
        <v>2.1114143687704055E-2</v>
      </c>
      <c r="E33">
        <v>2</v>
      </c>
      <c r="F33">
        <v>3</v>
      </c>
    </row>
    <row r="34" spans="1:6" x14ac:dyDescent="0.25">
      <c r="A34" t="s">
        <v>147</v>
      </c>
      <c r="B34" t="s">
        <v>107</v>
      </c>
      <c r="C34" s="87">
        <v>5.6999958577063714E-3</v>
      </c>
      <c r="D34" s="87">
        <v>5.066341795807075E-2</v>
      </c>
      <c r="E34">
        <v>3</v>
      </c>
      <c r="F34">
        <v>5</v>
      </c>
    </row>
    <row r="35" spans="1:6" x14ac:dyDescent="0.25">
      <c r="A35" t="s">
        <v>148</v>
      </c>
      <c r="B35" t="s">
        <v>149</v>
      </c>
      <c r="C35" s="87">
        <v>1.3672592269575273E-2</v>
      </c>
      <c r="D35" s="87">
        <v>7.3240871789620104E-2</v>
      </c>
      <c r="E35">
        <v>5</v>
      </c>
      <c r="F35">
        <v>5</v>
      </c>
    </row>
    <row r="36" spans="1:6" x14ac:dyDescent="0.25">
      <c r="A36" t="s">
        <v>150</v>
      </c>
      <c r="B36" t="s">
        <v>95</v>
      </c>
      <c r="C36" s="87">
        <v>1.8273503406013548E-3</v>
      </c>
      <c r="D36" s="87">
        <v>3.6776011049550167E-2</v>
      </c>
      <c r="E36">
        <v>1</v>
      </c>
      <c r="F36">
        <v>5</v>
      </c>
    </row>
    <row r="37" spans="1:6" x14ac:dyDescent="0.25">
      <c r="A37" t="s">
        <v>151</v>
      </c>
      <c r="B37" t="s">
        <v>117</v>
      </c>
      <c r="C37" s="87">
        <v>3.0322999950836503E-2</v>
      </c>
      <c r="D37" s="87">
        <v>0.10370229686702565</v>
      </c>
      <c r="E37">
        <v>5</v>
      </c>
      <c r="F37">
        <v>5</v>
      </c>
    </row>
    <row r="38" spans="1:6" x14ac:dyDescent="0.25">
      <c r="A38" t="s">
        <v>152</v>
      </c>
      <c r="B38" t="s">
        <v>131</v>
      </c>
      <c r="C38" s="87">
        <v>7.2299711840752342E-3</v>
      </c>
      <c r="D38" s="87">
        <v>1.6617182843709163E-2</v>
      </c>
      <c r="E38">
        <v>4</v>
      </c>
      <c r="F38">
        <v>2</v>
      </c>
    </row>
    <row r="39" spans="1:6" x14ac:dyDescent="0.25">
      <c r="A39" t="s">
        <v>153</v>
      </c>
      <c r="B39" t="s">
        <v>141</v>
      </c>
      <c r="C39" s="87">
        <v>1.2996004992875636E-2</v>
      </c>
      <c r="D39" s="87">
        <v>6.6664344008555018E-2</v>
      </c>
      <c r="E39">
        <v>5</v>
      </c>
      <c r="F39">
        <v>5</v>
      </c>
    </row>
    <row r="40" spans="1:6" x14ac:dyDescent="0.25">
      <c r="A40" t="s">
        <v>154</v>
      </c>
      <c r="B40" t="s">
        <v>155</v>
      </c>
      <c r="C40" s="87">
        <v>2.7281586743152977E-3</v>
      </c>
      <c r="D40" s="87">
        <v>3.2270913424351275E-2</v>
      </c>
      <c r="E40">
        <v>2</v>
      </c>
      <c r="F40">
        <v>5</v>
      </c>
    </row>
    <row r="41" spans="1:6" x14ac:dyDescent="0.25">
      <c r="A41" t="s">
        <v>156</v>
      </c>
      <c r="B41" t="s">
        <v>157</v>
      </c>
      <c r="C41" s="87">
        <v>2.9731788663381613E-3</v>
      </c>
      <c r="D41" s="87">
        <v>1.4126020260009746E-2</v>
      </c>
      <c r="E41">
        <v>2</v>
      </c>
      <c r="F41">
        <v>2</v>
      </c>
    </row>
    <row r="42" spans="1:6" x14ac:dyDescent="0.25">
      <c r="A42" t="s">
        <v>158</v>
      </c>
      <c r="B42" t="s">
        <v>99</v>
      </c>
      <c r="C42" s="87">
        <v>1.5858990642158614E-4</v>
      </c>
      <c r="D42" s="87">
        <v>3.5602724018708856E-2</v>
      </c>
      <c r="E42">
        <v>1</v>
      </c>
      <c r="F42">
        <v>5</v>
      </c>
    </row>
    <row r="43" spans="1:6" x14ac:dyDescent="0.25">
      <c r="A43" t="s">
        <v>159</v>
      </c>
      <c r="B43" t="s">
        <v>136</v>
      </c>
      <c r="C43" s="87">
        <v>6.144202458898196E-3</v>
      </c>
      <c r="D43" s="87">
        <v>1.2480642596953298E-2</v>
      </c>
      <c r="E43">
        <v>3</v>
      </c>
      <c r="F43">
        <v>1</v>
      </c>
    </row>
    <row r="44" spans="1:6" x14ac:dyDescent="0.25">
      <c r="A44" t="s">
        <v>160</v>
      </c>
      <c r="B44" t="s">
        <v>93</v>
      </c>
      <c r="C44" s="87">
        <v>1.6415716062451338E-3</v>
      </c>
      <c r="D44" s="87">
        <v>1.326640655498067E-2</v>
      </c>
      <c r="E44">
        <v>1</v>
      </c>
      <c r="F44">
        <v>2</v>
      </c>
    </row>
    <row r="45" spans="1:6" x14ac:dyDescent="0.25">
      <c r="A45" t="s">
        <v>161</v>
      </c>
      <c r="B45" t="s">
        <v>123</v>
      </c>
      <c r="C45" s="87">
        <v>3.3837843557762881E-3</v>
      </c>
      <c r="D45" s="87">
        <v>1.5381422640482742E-2</v>
      </c>
      <c r="E45">
        <v>2</v>
      </c>
      <c r="F45">
        <v>2</v>
      </c>
    </row>
    <row r="46" spans="1:6" x14ac:dyDescent="0.25">
      <c r="A46" t="s">
        <v>162</v>
      </c>
      <c r="B46" t="s">
        <v>93</v>
      </c>
      <c r="C46" s="87">
        <v>1.8006597860998355E-2</v>
      </c>
      <c r="D46" s="87">
        <v>2.9567301010855532E-2</v>
      </c>
      <c r="E46">
        <v>5</v>
      </c>
      <c r="F46">
        <v>4</v>
      </c>
    </row>
    <row r="47" spans="1:6" x14ac:dyDescent="0.25">
      <c r="A47" t="s">
        <v>163</v>
      </c>
      <c r="B47" t="s">
        <v>164</v>
      </c>
      <c r="C47" s="87">
        <v>8.9113379999097603E-4</v>
      </c>
      <c r="D47" s="87">
        <v>1.4610362772399394E-2</v>
      </c>
      <c r="E47">
        <v>1</v>
      </c>
      <c r="F47">
        <v>2</v>
      </c>
    </row>
    <row r="48" spans="1:6" x14ac:dyDescent="0.25">
      <c r="A48" t="s">
        <v>165</v>
      </c>
      <c r="B48" t="s">
        <v>121</v>
      </c>
      <c r="C48" s="87">
        <v>2.634791096439619E-2</v>
      </c>
      <c r="D48" s="87">
        <v>3.2829008275195255E-2</v>
      </c>
      <c r="E48">
        <v>5</v>
      </c>
      <c r="F48">
        <v>5</v>
      </c>
    </row>
    <row r="49" spans="1:6" x14ac:dyDescent="0.25">
      <c r="A49" t="s">
        <v>166</v>
      </c>
      <c r="B49" t="s">
        <v>164</v>
      </c>
      <c r="C49" s="87">
        <v>2.8423751814550047E-4</v>
      </c>
      <c r="D49" s="87">
        <v>1.1064967237715271E-2</v>
      </c>
      <c r="E49">
        <v>1</v>
      </c>
      <c r="F49">
        <v>1</v>
      </c>
    </row>
    <row r="50" spans="1:6" x14ac:dyDescent="0.25">
      <c r="A50" t="s">
        <v>167</v>
      </c>
      <c r="B50" t="s">
        <v>168</v>
      </c>
      <c r="C50" s="87">
        <v>1.8644490001572506E-2</v>
      </c>
      <c r="D50" s="87">
        <v>4.5192140118652906E-2</v>
      </c>
      <c r="E50">
        <v>5</v>
      </c>
      <c r="F50">
        <v>5</v>
      </c>
    </row>
    <row r="51" spans="1:6" x14ac:dyDescent="0.25">
      <c r="A51" t="s">
        <v>169</v>
      </c>
      <c r="B51" t="s">
        <v>125</v>
      </c>
      <c r="C51" s="87">
        <v>4.0471029650990172E-4</v>
      </c>
      <c r="D51" s="87">
        <v>1.4927523167468678E-2</v>
      </c>
      <c r="E51">
        <v>1</v>
      </c>
      <c r="F51">
        <v>2</v>
      </c>
    </row>
    <row r="52" spans="1:6" x14ac:dyDescent="0.25">
      <c r="A52" t="s">
        <v>170</v>
      </c>
      <c r="B52" t="s">
        <v>95</v>
      </c>
      <c r="C52" s="87">
        <v>6.0973483104791409E-4</v>
      </c>
      <c r="D52" s="87">
        <v>2.9455249327351395E-2</v>
      </c>
      <c r="E52">
        <v>1</v>
      </c>
      <c r="F52">
        <v>4</v>
      </c>
    </row>
    <row r="53" spans="1:6" x14ac:dyDescent="0.25">
      <c r="A53" t="s">
        <v>171</v>
      </c>
      <c r="B53" t="s">
        <v>141</v>
      </c>
      <c r="C53" s="87">
        <v>5.0842293621222749E-3</v>
      </c>
      <c r="D53" s="87">
        <v>2.430729553321604E-2</v>
      </c>
      <c r="E53">
        <v>3</v>
      </c>
      <c r="F53">
        <v>4</v>
      </c>
    </row>
    <row r="54" spans="1:6" x14ac:dyDescent="0.25">
      <c r="A54" t="s">
        <v>172</v>
      </c>
      <c r="B54" t="s">
        <v>173</v>
      </c>
      <c r="C54" s="87">
        <v>4.8928840124949147E-4</v>
      </c>
      <c r="D54" s="87">
        <v>1.1012722161673826E-2</v>
      </c>
      <c r="E54">
        <v>1</v>
      </c>
      <c r="F54">
        <v>1</v>
      </c>
    </row>
    <row r="55" spans="1:6" x14ac:dyDescent="0.25">
      <c r="A55" t="s">
        <v>174</v>
      </c>
      <c r="B55" t="s">
        <v>164</v>
      </c>
      <c r="C55" s="87">
        <v>2.8906777599624709E-3</v>
      </c>
      <c r="D55" s="87">
        <v>1.1493344021511703E-2</v>
      </c>
      <c r="E55">
        <v>2</v>
      </c>
      <c r="F55">
        <v>1</v>
      </c>
    </row>
    <row r="56" spans="1:6" x14ac:dyDescent="0.25">
      <c r="A56" t="s">
        <v>175</v>
      </c>
      <c r="B56" t="s">
        <v>93</v>
      </c>
      <c r="C56" s="87">
        <v>8.1148117221362306E-3</v>
      </c>
      <c r="D56" s="87">
        <v>1.7199694282668796E-2</v>
      </c>
      <c r="E56">
        <v>5</v>
      </c>
      <c r="F56">
        <v>2</v>
      </c>
    </row>
    <row r="57" spans="1:6" x14ac:dyDescent="0.25">
      <c r="A57" t="s">
        <v>176</v>
      </c>
      <c r="B57" t="s">
        <v>97</v>
      </c>
      <c r="C57" s="87">
        <v>2.5793800732741594E-3</v>
      </c>
      <c r="D57" s="87">
        <v>3.6077356621770494E-2</v>
      </c>
      <c r="E57">
        <v>2</v>
      </c>
      <c r="F57">
        <v>5</v>
      </c>
    </row>
    <row r="58" spans="1:6" x14ac:dyDescent="0.25">
      <c r="A58" t="s">
        <v>177</v>
      </c>
      <c r="B58" t="s">
        <v>178</v>
      </c>
      <c r="C58" s="87">
        <v>2.3305691420350892E-3</v>
      </c>
      <c r="D58" s="87">
        <v>2.5631348055568041E-2</v>
      </c>
      <c r="E58">
        <v>1</v>
      </c>
      <c r="F58">
        <v>4</v>
      </c>
    </row>
    <row r="59" spans="1:6" x14ac:dyDescent="0.25">
      <c r="A59" t="s">
        <v>179</v>
      </c>
      <c r="B59" t="s">
        <v>136</v>
      </c>
      <c r="C59" s="87">
        <v>5.2522778162599317E-3</v>
      </c>
      <c r="D59" s="87">
        <v>2.0233522730629325E-2</v>
      </c>
      <c r="E59">
        <v>3</v>
      </c>
      <c r="F59">
        <v>3</v>
      </c>
    </row>
    <row r="60" spans="1:6" x14ac:dyDescent="0.25">
      <c r="A60" t="s">
        <v>180</v>
      </c>
      <c r="B60" t="s">
        <v>104</v>
      </c>
      <c r="C60" s="87">
        <v>2.7704261024766776E-3</v>
      </c>
      <c r="D60" s="87">
        <v>1.5117171374757907E-2</v>
      </c>
      <c r="E60">
        <v>2</v>
      </c>
      <c r="F60">
        <v>2</v>
      </c>
    </row>
    <row r="61" spans="1:6" x14ac:dyDescent="0.25">
      <c r="A61" t="s">
        <v>181</v>
      </c>
      <c r="B61" t="s">
        <v>182</v>
      </c>
      <c r="C61" s="87">
        <v>9.412279989706283E-3</v>
      </c>
      <c r="D61" s="87">
        <v>2.2730285277083432E-2</v>
      </c>
      <c r="E61">
        <v>5</v>
      </c>
      <c r="F61">
        <v>3</v>
      </c>
    </row>
    <row r="62" spans="1:6" x14ac:dyDescent="0.25">
      <c r="A62" t="s">
        <v>183</v>
      </c>
      <c r="B62" t="s">
        <v>123</v>
      </c>
      <c r="C62" s="87">
        <v>0</v>
      </c>
      <c r="D62" s="87">
        <v>6.1043471880262113E-3</v>
      </c>
      <c r="E62">
        <v>1</v>
      </c>
      <c r="F62">
        <v>1</v>
      </c>
    </row>
    <row r="63" spans="1:6" x14ac:dyDescent="0.25">
      <c r="A63" t="s">
        <v>184</v>
      </c>
      <c r="B63" t="s">
        <v>185</v>
      </c>
      <c r="C63" s="87">
        <v>6.5176655461988368E-3</v>
      </c>
      <c r="D63" s="87">
        <v>1.5364101250552405E-2</v>
      </c>
      <c r="E63">
        <v>4</v>
      </c>
      <c r="F63">
        <v>2</v>
      </c>
    </row>
    <row r="64" spans="1:6" x14ac:dyDescent="0.25">
      <c r="A64" t="s">
        <v>186</v>
      </c>
      <c r="B64" t="s">
        <v>102</v>
      </c>
      <c r="C64" s="87">
        <v>5.56735373456754E-2</v>
      </c>
      <c r="D64" s="87">
        <v>5.6333961366636931E-2</v>
      </c>
      <c r="E64">
        <v>5</v>
      </c>
      <c r="F64">
        <v>5</v>
      </c>
    </row>
    <row r="65" spans="1:6" x14ac:dyDescent="0.25">
      <c r="A65" t="s">
        <v>187</v>
      </c>
      <c r="B65" t="s">
        <v>141</v>
      </c>
      <c r="C65" s="87">
        <v>1.650116972588234E-3</v>
      </c>
      <c r="D65" s="87">
        <v>2.8808612451149691E-2</v>
      </c>
      <c r="E65">
        <v>1</v>
      </c>
      <c r="F65">
        <v>4</v>
      </c>
    </row>
    <row r="66" spans="1:6" x14ac:dyDescent="0.25">
      <c r="A66" t="s">
        <v>188</v>
      </c>
      <c r="B66" t="s">
        <v>189</v>
      </c>
      <c r="C66" s="87">
        <v>1.0631651992702329E-3</v>
      </c>
      <c r="D66" s="87">
        <v>1.0571696454355538E-2</v>
      </c>
      <c r="E66">
        <v>1</v>
      </c>
      <c r="F66">
        <v>1</v>
      </c>
    </row>
    <row r="67" spans="1:6" x14ac:dyDescent="0.25">
      <c r="A67" t="s">
        <v>190</v>
      </c>
      <c r="B67" t="s">
        <v>149</v>
      </c>
      <c r="C67" s="87">
        <v>2.5286556655088723E-3</v>
      </c>
      <c r="D67" s="87">
        <v>2.8295472048218674E-2</v>
      </c>
      <c r="E67">
        <v>2</v>
      </c>
      <c r="F67">
        <v>4</v>
      </c>
    </row>
    <row r="68" spans="1:6" x14ac:dyDescent="0.25">
      <c r="A68" t="s">
        <v>191</v>
      </c>
      <c r="B68" t="s">
        <v>192</v>
      </c>
      <c r="C68" s="87">
        <v>1.2034565698124033E-2</v>
      </c>
      <c r="D68" s="87">
        <v>2.4352123692441094E-2</v>
      </c>
      <c r="E68">
        <v>5</v>
      </c>
      <c r="F68">
        <v>4</v>
      </c>
    </row>
    <row r="69" spans="1:6" x14ac:dyDescent="0.25">
      <c r="A69" t="s">
        <v>193</v>
      </c>
      <c r="B69" t="s">
        <v>95</v>
      </c>
      <c r="C69" s="87">
        <v>2.0455513350208999E-2</v>
      </c>
      <c r="D69" s="87">
        <v>9.8035543819507187E-2</v>
      </c>
      <c r="E69">
        <v>5</v>
      </c>
      <c r="F69">
        <v>5</v>
      </c>
    </row>
    <row r="70" spans="1:6" x14ac:dyDescent="0.25">
      <c r="A70" t="s">
        <v>194</v>
      </c>
      <c r="B70" t="s">
        <v>195</v>
      </c>
      <c r="C70" s="87">
        <v>3.4687391707013591E-2</v>
      </c>
      <c r="D70" s="87">
        <v>9.7317472055922352E-2</v>
      </c>
      <c r="E70">
        <v>5</v>
      </c>
      <c r="F70">
        <v>5</v>
      </c>
    </row>
    <row r="71" spans="1:6" x14ac:dyDescent="0.25">
      <c r="A71" t="s">
        <v>196</v>
      </c>
      <c r="B71" t="s">
        <v>111</v>
      </c>
      <c r="C71" s="87">
        <v>9.9646477397984049E-3</v>
      </c>
      <c r="D71" s="87">
        <v>2.9460827077916481E-2</v>
      </c>
      <c r="E71">
        <v>5</v>
      </c>
      <c r="F71">
        <v>4</v>
      </c>
    </row>
    <row r="72" spans="1:6" x14ac:dyDescent="0.25">
      <c r="A72" t="s">
        <v>197</v>
      </c>
      <c r="B72" t="s">
        <v>164</v>
      </c>
      <c r="C72" s="87">
        <v>1.9306903003555812E-3</v>
      </c>
      <c r="D72" s="87">
        <v>1.7615902113635319E-2</v>
      </c>
      <c r="E72">
        <v>1</v>
      </c>
      <c r="F72">
        <v>2</v>
      </c>
    </row>
    <row r="73" spans="1:6" x14ac:dyDescent="0.25">
      <c r="A73" t="s">
        <v>198</v>
      </c>
      <c r="B73" t="s">
        <v>136</v>
      </c>
      <c r="C73" s="87">
        <v>1.2474501305749685E-2</v>
      </c>
      <c r="D73" s="87">
        <v>9.6274167904586844E-3</v>
      </c>
      <c r="E73">
        <v>5</v>
      </c>
      <c r="F73">
        <v>1</v>
      </c>
    </row>
    <row r="74" spans="1:6" x14ac:dyDescent="0.25">
      <c r="A74" t="s">
        <v>199</v>
      </c>
      <c r="B74" t="s">
        <v>149</v>
      </c>
      <c r="C74" s="87">
        <v>1.511212092111191E-2</v>
      </c>
      <c r="D74" s="87">
        <v>6.7561543700537033E-2</v>
      </c>
      <c r="E74">
        <v>5</v>
      </c>
      <c r="F74">
        <v>5</v>
      </c>
    </row>
    <row r="75" spans="1:6" x14ac:dyDescent="0.25">
      <c r="A75" t="s">
        <v>200</v>
      </c>
      <c r="B75" t="s">
        <v>157</v>
      </c>
      <c r="C75" s="87">
        <v>2.2943802345609843E-3</v>
      </c>
      <c r="D75" s="87">
        <v>1.8631827112759337E-2</v>
      </c>
      <c r="E75">
        <v>1</v>
      </c>
      <c r="F75">
        <v>3</v>
      </c>
    </row>
    <row r="76" spans="1:6" x14ac:dyDescent="0.25">
      <c r="A76" t="s">
        <v>201</v>
      </c>
      <c r="B76" t="s">
        <v>185</v>
      </c>
      <c r="C76" s="87">
        <v>1.9839989018479525E-3</v>
      </c>
      <c r="D76" s="87">
        <v>2.398095820263579E-2</v>
      </c>
      <c r="E76">
        <v>1</v>
      </c>
      <c r="F76">
        <v>4</v>
      </c>
    </row>
    <row r="77" spans="1:6" x14ac:dyDescent="0.25">
      <c r="A77" t="s">
        <v>202</v>
      </c>
      <c r="B77" t="s">
        <v>115</v>
      </c>
      <c r="C77" s="87">
        <v>7.9423850187864652E-3</v>
      </c>
      <c r="D77" s="87">
        <v>3.7792022519755233E-2</v>
      </c>
      <c r="E77">
        <v>5</v>
      </c>
      <c r="F77">
        <v>5</v>
      </c>
    </row>
    <row r="78" spans="1:6" x14ac:dyDescent="0.25">
      <c r="A78" t="s">
        <v>203</v>
      </c>
      <c r="B78" t="s">
        <v>204</v>
      </c>
      <c r="C78" s="87">
        <v>2.0447488028023975E-2</v>
      </c>
      <c r="D78" s="87">
        <v>7.6884084231503363E-2</v>
      </c>
      <c r="E78">
        <v>5</v>
      </c>
      <c r="F78">
        <v>5</v>
      </c>
    </row>
    <row r="79" spans="1:6" x14ac:dyDescent="0.25">
      <c r="A79" t="s">
        <v>205</v>
      </c>
      <c r="B79" t="s">
        <v>99</v>
      </c>
      <c r="C79" s="87">
        <v>4.4982180122662887E-3</v>
      </c>
      <c r="D79" s="87">
        <v>2.5234991948531415E-2</v>
      </c>
      <c r="E79">
        <v>3</v>
      </c>
      <c r="F79">
        <v>4</v>
      </c>
    </row>
    <row r="80" spans="1:6" x14ac:dyDescent="0.25">
      <c r="A80" t="s">
        <v>206</v>
      </c>
      <c r="B80" t="s">
        <v>157</v>
      </c>
      <c r="C80" s="87">
        <v>5.474272493146893E-4</v>
      </c>
      <c r="D80" s="87">
        <v>4.4987149474934783E-2</v>
      </c>
      <c r="E80">
        <v>1</v>
      </c>
      <c r="F80">
        <v>5</v>
      </c>
    </row>
    <row r="81" spans="1:6" x14ac:dyDescent="0.25">
      <c r="A81" t="s">
        <v>207</v>
      </c>
      <c r="B81" t="s">
        <v>157</v>
      </c>
      <c r="C81" s="87">
        <v>7.483420814132115E-4</v>
      </c>
      <c r="D81" s="87">
        <v>2.6872476203992232E-2</v>
      </c>
      <c r="E81">
        <v>1</v>
      </c>
      <c r="F81">
        <v>4</v>
      </c>
    </row>
    <row r="82" spans="1:6" x14ac:dyDescent="0.25">
      <c r="A82" t="s">
        <v>208</v>
      </c>
      <c r="B82" t="s">
        <v>123</v>
      </c>
      <c r="C82" s="87">
        <v>1.0935695775898955E-2</v>
      </c>
      <c r="D82" s="87">
        <v>2.6254882220249839E-2</v>
      </c>
      <c r="E82">
        <v>5</v>
      </c>
      <c r="F82">
        <v>4</v>
      </c>
    </row>
    <row r="83" spans="1:6" x14ac:dyDescent="0.25">
      <c r="A83" t="s">
        <v>209</v>
      </c>
      <c r="B83" t="s">
        <v>136</v>
      </c>
      <c r="C83" s="87">
        <v>1.1133484840829494E-2</v>
      </c>
      <c r="D83" s="87">
        <v>1.4814445906441995E-2</v>
      </c>
      <c r="E83">
        <v>5</v>
      </c>
      <c r="F83">
        <v>2</v>
      </c>
    </row>
    <row r="84" spans="1:6" x14ac:dyDescent="0.25">
      <c r="A84" t="s">
        <v>210</v>
      </c>
      <c r="B84" t="s">
        <v>111</v>
      </c>
      <c r="C84" s="87">
        <v>1.7502004456180264E-3</v>
      </c>
      <c r="D84" s="87">
        <v>5.0596053880209449E-2</v>
      </c>
      <c r="E84">
        <v>1</v>
      </c>
      <c r="F84">
        <v>5</v>
      </c>
    </row>
    <row r="85" spans="1:6" x14ac:dyDescent="0.25">
      <c r="A85" t="s">
        <v>211</v>
      </c>
      <c r="B85" t="s">
        <v>173</v>
      </c>
      <c r="C85" s="87">
        <v>1.1809392276425421E-2</v>
      </c>
      <c r="D85" s="87">
        <v>4.7416030227873274E-2</v>
      </c>
      <c r="E85">
        <v>5</v>
      </c>
      <c r="F85">
        <v>5</v>
      </c>
    </row>
    <row r="86" spans="1:6" x14ac:dyDescent="0.25">
      <c r="A86" t="s">
        <v>212</v>
      </c>
      <c r="B86" t="s">
        <v>117</v>
      </c>
      <c r="C86" s="87">
        <v>2.8506361793483328E-3</v>
      </c>
      <c r="D86" s="87">
        <v>1.5736724049146052E-2</v>
      </c>
      <c r="E86">
        <v>2</v>
      </c>
      <c r="F86">
        <v>2</v>
      </c>
    </row>
    <row r="87" spans="1:6" x14ac:dyDescent="0.25">
      <c r="A87" t="s">
        <v>213</v>
      </c>
      <c r="B87" t="s">
        <v>123</v>
      </c>
      <c r="C87" s="87">
        <v>2.049481260029322E-3</v>
      </c>
      <c r="D87" s="87">
        <v>1.6922151769506625E-2</v>
      </c>
      <c r="E87">
        <v>1</v>
      </c>
      <c r="F87">
        <v>2</v>
      </c>
    </row>
    <row r="88" spans="1:6" x14ac:dyDescent="0.25">
      <c r="A88" t="s">
        <v>214</v>
      </c>
      <c r="B88" t="s">
        <v>131</v>
      </c>
      <c r="C88" s="87">
        <v>1.3470375522655549E-2</v>
      </c>
      <c r="D88" s="87">
        <v>1.697864120165201E-2</v>
      </c>
      <c r="E88">
        <v>5</v>
      </c>
      <c r="F88">
        <v>2</v>
      </c>
    </row>
    <row r="89" spans="1:6" x14ac:dyDescent="0.25">
      <c r="A89" t="s">
        <v>215</v>
      </c>
      <c r="B89" t="s">
        <v>93</v>
      </c>
      <c r="C89" s="87">
        <v>2.3287185013465298E-3</v>
      </c>
      <c r="D89" s="87">
        <v>1.6709525643984691E-2</v>
      </c>
      <c r="E89">
        <v>1</v>
      </c>
      <c r="F89">
        <v>2</v>
      </c>
    </row>
    <row r="90" spans="1:6" x14ac:dyDescent="0.25">
      <c r="A90" t="s">
        <v>216</v>
      </c>
      <c r="B90" t="s">
        <v>107</v>
      </c>
      <c r="C90" s="87">
        <v>4.5060123838476934E-3</v>
      </c>
      <c r="D90" s="87">
        <v>1.7484227614454683E-2</v>
      </c>
      <c r="E90">
        <v>3</v>
      </c>
      <c r="F90">
        <v>2</v>
      </c>
    </row>
    <row r="91" spans="1:6" x14ac:dyDescent="0.25">
      <c r="A91" t="s">
        <v>217</v>
      </c>
      <c r="B91" t="s">
        <v>102</v>
      </c>
      <c r="C91" s="87">
        <v>0.11923876280443729</v>
      </c>
      <c r="D91" s="87">
        <v>9.8643461082240341E-2</v>
      </c>
      <c r="E91">
        <v>5</v>
      </c>
      <c r="F91">
        <v>5</v>
      </c>
    </row>
    <row r="92" spans="1:6" x14ac:dyDescent="0.25">
      <c r="A92" t="s">
        <v>218</v>
      </c>
      <c r="B92" t="s">
        <v>128</v>
      </c>
      <c r="C92" s="87">
        <v>1.1492595101307251E-3</v>
      </c>
      <c r="D92" s="87">
        <v>4.1792161268312304E-2</v>
      </c>
      <c r="E92">
        <v>1</v>
      </c>
      <c r="F92">
        <v>5</v>
      </c>
    </row>
    <row r="93" spans="1:6" x14ac:dyDescent="0.25">
      <c r="A93" t="s">
        <v>219</v>
      </c>
      <c r="B93" t="s">
        <v>195</v>
      </c>
      <c r="C93" s="87">
        <v>1.3873495288373899E-3</v>
      </c>
      <c r="D93" s="87">
        <v>2.6886772118693471E-2</v>
      </c>
      <c r="E93">
        <v>1</v>
      </c>
      <c r="F93">
        <v>4</v>
      </c>
    </row>
    <row r="94" spans="1:6" x14ac:dyDescent="0.25">
      <c r="A94" t="s">
        <v>220</v>
      </c>
      <c r="B94" t="s">
        <v>149</v>
      </c>
      <c r="C94" s="87">
        <v>1.1909687077669997E-3</v>
      </c>
      <c r="D94" s="87">
        <v>1.428857150939924E-2</v>
      </c>
      <c r="E94">
        <v>1</v>
      </c>
      <c r="F94">
        <v>2</v>
      </c>
    </row>
    <row r="95" spans="1:6" x14ac:dyDescent="0.25">
      <c r="A95" t="s">
        <v>221</v>
      </c>
      <c r="B95" t="s">
        <v>125</v>
      </c>
      <c r="C95" s="87">
        <v>2.0056635835823591E-3</v>
      </c>
      <c r="D95" s="87">
        <v>4.2722715044011634E-3</v>
      </c>
      <c r="E95">
        <v>1</v>
      </c>
      <c r="F95">
        <v>1</v>
      </c>
    </row>
    <row r="96" spans="1:6" x14ac:dyDescent="0.25">
      <c r="A96" t="s">
        <v>222</v>
      </c>
      <c r="B96" t="s">
        <v>195</v>
      </c>
      <c r="C96" s="87">
        <v>2.1607942297912383E-3</v>
      </c>
      <c r="D96" s="87">
        <v>2.3333044485028848E-2</v>
      </c>
      <c r="E96">
        <v>1</v>
      </c>
      <c r="F96">
        <v>4</v>
      </c>
    </row>
    <row r="97" spans="1:6" x14ac:dyDescent="0.25">
      <c r="A97" t="s">
        <v>223</v>
      </c>
      <c r="B97" t="s">
        <v>195</v>
      </c>
      <c r="C97" s="87">
        <v>1.4998855618189486E-2</v>
      </c>
      <c r="D97" s="87">
        <v>5.0369335968126726E-2</v>
      </c>
      <c r="E97">
        <v>5</v>
      </c>
      <c r="F97">
        <v>5</v>
      </c>
    </row>
    <row r="98" spans="1:6" x14ac:dyDescent="0.25">
      <c r="A98" t="s">
        <v>224</v>
      </c>
      <c r="B98" t="s">
        <v>95</v>
      </c>
      <c r="C98" s="87">
        <v>6.9779505525804485E-3</v>
      </c>
      <c r="D98" s="87">
        <v>3.8794765563895398E-2</v>
      </c>
      <c r="E98">
        <v>4</v>
      </c>
      <c r="F98">
        <v>5</v>
      </c>
    </row>
    <row r="99" spans="1:6" x14ac:dyDescent="0.25">
      <c r="A99" t="s">
        <v>225</v>
      </c>
      <c r="B99" t="s">
        <v>117</v>
      </c>
      <c r="C99" s="87">
        <v>8.7163124141280447E-3</v>
      </c>
      <c r="D99" s="87">
        <v>4.6509749441769804E-2</v>
      </c>
      <c r="E99">
        <v>5</v>
      </c>
      <c r="F99">
        <v>5</v>
      </c>
    </row>
    <row r="100" spans="1:6" x14ac:dyDescent="0.25">
      <c r="A100" t="s">
        <v>226</v>
      </c>
      <c r="B100" t="s">
        <v>227</v>
      </c>
      <c r="C100" s="87">
        <v>1.2112855250472383E-2</v>
      </c>
      <c r="D100" s="87">
        <v>2.4994769920059334E-2</v>
      </c>
      <c r="E100">
        <v>5</v>
      </c>
      <c r="F100">
        <v>4</v>
      </c>
    </row>
    <row r="101" spans="1:6" x14ac:dyDescent="0.25">
      <c r="A101" t="s">
        <v>228</v>
      </c>
      <c r="B101" t="s">
        <v>107</v>
      </c>
      <c r="C101" s="87">
        <v>2.7287304577741983E-3</v>
      </c>
      <c r="D101" s="87">
        <v>1.6524198766714446E-2</v>
      </c>
      <c r="E101">
        <v>2</v>
      </c>
      <c r="F101">
        <v>2</v>
      </c>
    </row>
    <row r="102" spans="1:6" x14ac:dyDescent="0.25">
      <c r="A102" t="s">
        <v>229</v>
      </c>
      <c r="B102" t="s">
        <v>168</v>
      </c>
      <c r="C102" s="87">
        <v>7.0907921912148428E-3</v>
      </c>
      <c r="D102" s="87">
        <v>2.2088406342594923E-2</v>
      </c>
      <c r="E102">
        <v>4</v>
      </c>
      <c r="F102">
        <v>3</v>
      </c>
    </row>
    <row r="103" spans="1:6" x14ac:dyDescent="0.25">
      <c r="A103" t="s">
        <v>230</v>
      </c>
      <c r="B103" t="s">
        <v>123</v>
      </c>
      <c r="C103" s="87">
        <v>8.8260427262949661E-4</v>
      </c>
      <c r="D103" s="87">
        <v>2.2119337148852228E-2</v>
      </c>
      <c r="E103">
        <v>1</v>
      </c>
      <c r="F103">
        <v>3</v>
      </c>
    </row>
    <row r="104" spans="1:6" x14ac:dyDescent="0.25">
      <c r="A104" t="s">
        <v>231</v>
      </c>
      <c r="B104" t="s">
        <v>232</v>
      </c>
      <c r="C104" s="87">
        <v>2.6452409853071281E-3</v>
      </c>
      <c r="D104" s="87">
        <v>1.7586719795544971E-2</v>
      </c>
      <c r="E104">
        <v>2</v>
      </c>
      <c r="F104">
        <v>2</v>
      </c>
    </row>
    <row r="105" spans="1:6" x14ac:dyDescent="0.25">
      <c r="A105" t="s">
        <v>233</v>
      </c>
      <c r="B105" t="s">
        <v>234</v>
      </c>
      <c r="C105" s="87">
        <v>6.2116977597349802E-3</v>
      </c>
      <c r="D105" s="87">
        <v>4.983992917878273E-2</v>
      </c>
      <c r="E105">
        <v>3</v>
      </c>
      <c r="F105">
        <v>5</v>
      </c>
    </row>
    <row r="106" spans="1:6" x14ac:dyDescent="0.25">
      <c r="A106" t="s">
        <v>235</v>
      </c>
      <c r="B106" t="s">
        <v>164</v>
      </c>
      <c r="C106" s="87">
        <v>1.0838049766932136E-2</v>
      </c>
      <c r="D106" s="87">
        <v>3.912007757112048E-2</v>
      </c>
      <c r="E106">
        <v>5</v>
      </c>
      <c r="F106">
        <v>5</v>
      </c>
    </row>
    <row r="107" spans="1:6" x14ac:dyDescent="0.25">
      <c r="A107" t="s">
        <v>236</v>
      </c>
      <c r="B107" t="s">
        <v>107</v>
      </c>
      <c r="C107" s="87">
        <v>2.9302201908610868E-3</v>
      </c>
      <c r="D107" s="87">
        <v>4.0668172389510537E-2</v>
      </c>
      <c r="E107">
        <v>2</v>
      </c>
      <c r="F107">
        <v>5</v>
      </c>
    </row>
    <row r="108" spans="1:6" x14ac:dyDescent="0.25">
      <c r="A108" t="s">
        <v>237</v>
      </c>
      <c r="B108" t="s">
        <v>125</v>
      </c>
      <c r="C108" s="87">
        <v>2.7550999002233941E-3</v>
      </c>
      <c r="D108" s="87">
        <v>8.4008649975123185E-3</v>
      </c>
      <c r="E108">
        <v>2</v>
      </c>
      <c r="F108">
        <v>1</v>
      </c>
    </row>
    <row r="109" spans="1:6" x14ac:dyDescent="0.25">
      <c r="A109" t="s">
        <v>238</v>
      </c>
      <c r="B109" t="s">
        <v>99</v>
      </c>
      <c r="C109" s="87">
        <v>7.2181796307996043E-4</v>
      </c>
      <c r="D109" s="87">
        <v>1.2095877630951921E-2</v>
      </c>
      <c r="E109">
        <v>1</v>
      </c>
      <c r="F109">
        <v>1</v>
      </c>
    </row>
    <row r="110" spans="1:6" x14ac:dyDescent="0.25">
      <c r="A110" t="s">
        <v>239</v>
      </c>
      <c r="B110" t="s">
        <v>173</v>
      </c>
      <c r="C110" s="87">
        <v>2.5716879298987561E-3</v>
      </c>
      <c r="D110" s="87">
        <v>1.6163171410213558E-2</v>
      </c>
      <c r="E110">
        <v>2</v>
      </c>
      <c r="F110">
        <v>2</v>
      </c>
    </row>
    <row r="111" spans="1:6" x14ac:dyDescent="0.25">
      <c r="A111" t="s">
        <v>240</v>
      </c>
      <c r="B111" t="s">
        <v>93</v>
      </c>
      <c r="C111" s="87">
        <v>2.0229711053274856E-3</v>
      </c>
      <c r="D111" s="87">
        <v>2.0459669050949519E-2</v>
      </c>
      <c r="E111">
        <v>1</v>
      </c>
      <c r="F111">
        <v>3</v>
      </c>
    </row>
    <row r="112" spans="1:6" x14ac:dyDescent="0.25">
      <c r="A112" t="s">
        <v>241</v>
      </c>
      <c r="B112" t="s">
        <v>97</v>
      </c>
      <c r="C112" s="87">
        <v>2.7550755028472786E-3</v>
      </c>
      <c r="D112" s="87">
        <v>3.0519659878841199E-2</v>
      </c>
      <c r="E112">
        <v>2</v>
      </c>
      <c r="F112">
        <v>4</v>
      </c>
    </row>
    <row r="113" spans="1:6" x14ac:dyDescent="0.25">
      <c r="A113" t="s">
        <v>242</v>
      </c>
      <c r="B113" t="s">
        <v>95</v>
      </c>
      <c r="C113" s="87">
        <v>3.4481046009679928E-3</v>
      </c>
      <c r="D113" s="87">
        <v>3.9956300789612646E-2</v>
      </c>
      <c r="E113">
        <v>2</v>
      </c>
      <c r="F113">
        <v>5</v>
      </c>
    </row>
    <row r="114" spans="1:6" x14ac:dyDescent="0.25">
      <c r="A114" t="s">
        <v>243</v>
      </c>
      <c r="B114" t="s">
        <v>117</v>
      </c>
      <c r="C114" s="87">
        <v>2.0244245726898247E-3</v>
      </c>
      <c r="D114" s="87">
        <v>1.767404408443753E-2</v>
      </c>
      <c r="E114">
        <v>1</v>
      </c>
      <c r="F114">
        <v>2</v>
      </c>
    </row>
    <row r="115" spans="1:6" x14ac:dyDescent="0.25">
      <c r="A115" t="s">
        <v>244</v>
      </c>
      <c r="B115" t="s">
        <v>109</v>
      </c>
      <c r="C115" s="87">
        <v>1.4215909251733929E-2</v>
      </c>
      <c r="D115" s="87">
        <v>3.8148240454783433E-2</v>
      </c>
      <c r="E115">
        <v>5</v>
      </c>
      <c r="F115">
        <v>5</v>
      </c>
    </row>
    <row r="116" spans="1:6" x14ac:dyDescent="0.25">
      <c r="A116" t="s">
        <v>245</v>
      </c>
      <c r="B116" t="s">
        <v>145</v>
      </c>
      <c r="C116" s="87">
        <v>5.6802360901583573E-3</v>
      </c>
      <c r="D116" s="87">
        <v>3.3435597335837265E-2</v>
      </c>
      <c r="E116">
        <v>3</v>
      </c>
      <c r="F116">
        <v>5</v>
      </c>
    </row>
    <row r="117" spans="1:6" x14ac:dyDescent="0.25">
      <c r="A117" t="s">
        <v>246</v>
      </c>
      <c r="B117" t="s">
        <v>247</v>
      </c>
      <c r="C117" s="87">
        <v>2.9495113011908723E-3</v>
      </c>
      <c r="D117" s="87">
        <v>2.0633196190057081E-2</v>
      </c>
      <c r="E117">
        <v>2</v>
      </c>
      <c r="F117">
        <v>3</v>
      </c>
    </row>
    <row r="118" spans="1:6" x14ac:dyDescent="0.25">
      <c r="A118" t="s">
        <v>248</v>
      </c>
      <c r="B118" t="s">
        <v>138</v>
      </c>
      <c r="C118" s="87">
        <v>1.8043139466850623E-4</v>
      </c>
      <c r="D118" s="87">
        <v>2.8486865622981951E-2</v>
      </c>
      <c r="E118">
        <v>1</v>
      </c>
      <c r="F118">
        <v>4</v>
      </c>
    </row>
    <row r="119" spans="1:6" x14ac:dyDescent="0.25">
      <c r="A119" t="s">
        <v>249</v>
      </c>
      <c r="B119" t="s">
        <v>164</v>
      </c>
      <c r="C119" s="87">
        <v>1.155475450739678E-3</v>
      </c>
      <c r="D119" s="87">
        <v>3.5251609423292377E-2</v>
      </c>
      <c r="E119">
        <v>1</v>
      </c>
      <c r="F119">
        <v>5</v>
      </c>
    </row>
    <row r="120" spans="1:6" x14ac:dyDescent="0.25">
      <c r="A120" t="s">
        <v>250</v>
      </c>
      <c r="B120" t="s">
        <v>192</v>
      </c>
      <c r="C120" s="87">
        <v>3.8998108852146919E-2</v>
      </c>
      <c r="D120" s="87">
        <v>9.0877757709585408E-2</v>
      </c>
      <c r="E120">
        <v>5</v>
      </c>
      <c r="F120">
        <v>5</v>
      </c>
    </row>
    <row r="121" spans="1:6" x14ac:dyDescent="0.25">
      <c r="A121" t="s">
        <v>251</v>
      </c>
      <c r="B121" t="s">
        <v>252</v>
      </c>
      <c r="C121" s="87">
        <v>1.2473683296490977E-2</v>
      </c>
      <c r="D121" s="87">
        <v>8.0214451209489127E-2</v>
      </c>
      <c r="E121">
        <v>5</v>
      </c>
      <c r="F121">
        <v>5</v>
      </c>
    </row>
    <row r="122" spans="1:6" x14ac:dyDescent="0.25">
      <c r="A122" t="s">
        <v>253</v>
      </c>
      <c r="B122" t="s">
        <v>111</v>
      </c>
      <c r="C122" s="87">
        <v>3.5069627886714439E-3</v>
      </c>
      <c r="D122" s="87">
        <v>1.0061409131262184E-2</v>
      </c>
      <c r="E122">
        <v>3</v>
      </c>
      <c r="F122">
        <v>1</v>
      </c>
    </row>
    <row r="123" spans="1:6" x14ac:dyDescent="0.25">
      <c r="A123" t="s">
        <v>254</v>
      </c>
      <c r="B123" t="s">
        <v>136</v>
      </c>
      <c r="C123" s="87">
        <v>3.5650196440434336E-3</v>
      </c>
      <c r="D123" s="87">
        <v>1.6319177722741853E-2</v>
      </c>
      <c r="E123">
        <v>3</v>
      </c>
      <c r="F123">
        <v>2</v>
      </c>
    </row>
    <row r="124" spans="1:6" x14ac:dyDescent="0.25">
      <c r="A124" t="s">
        <v>255</v>
      </c>
      <c r="B124" t="s">
        <v>123</v>
      </c>
      <c r="C124" s="87">
        <v>4.2289588985891802E-3</v>
      </c>
      <c r="D124" s="87">
        <v>2.5399033844153276E-2</v>
      </c>
      <c r="E124">
        <v>3</v>
      </c>
      <c r="F124">
        <v>4</v>
      </c>
    </row>
    <row r="125" spans="1:6" x14ac:dyDescent="0.25">
      <c r="A125" t="s">
        <v>256</v>
      </c>
      <c r="B125" t="s">
        <v>115</v>
      </c>
      <c r="C125" s="87">
        <v>5.8071108063494255E-3</v>
      </c>
      <c r="D125" s="87">
        <v>2.7425414805186545E-2</v>
      </c>
      <c r="E125">
        <v>3</v>
      </c>
      <c r="F125">
        <v>4</v>
      </c>
    </row>
    <row r="126" spans="1:6" x14ac:dyDescent="0.25">
      <c r="A126" t="s">
        <v>257</v>
      </c>
      <c r="B126" t="s">
        <v>95</v>
      </c>
      <c r="C126" s="87">
        <v>2.0064542774512603E-3</v>
      </c>
      <c r="D126" s="87">
        <v>2.3013352632363208E-2</v>
      </c>
      <c r="E126">
        <v>1</v>
      </c>
      <c r="F126">
        <v>3</v>
      </c>
    </row>
    <row r="127" spans="1:6" x14ac:dyDescent="0.25">
      <c r="A127" t="s">
        <v>258</v>
      </c>
      <c r="B127" t="s">
        <v>149</v>
      </c>
      <c r="C127" s="87">
        <v>1.4014018963719426E-3</v>
      </c>
      <c r="D127" s="87">
        <v>1.3731997340624837E-2</v>
      </c>
      <c r="E127">
        <v>1</v>
      </c>
      <c r="F127">
        <v>2</v>
      </c>
    </row>
    <row r="128" spans="1:6" x14ac:dyDescent="0.25">
      <c r="A128" t="s">
        <v>259</v>
      </c>
      <c r="B128" t="s">
        <v>164</v>
      </c>
      <c r="C128" s="87">
        <v>2.8675200116532388E-3</v>
      </c>
      <c r="D128" s="87">
        <v>2.198175991871136E-2</v>
      </c>
      <c r="E128">
        <v>2</v>
      </c>
      <c r="F128">
        <v>3</v>
      </c>
    </row>
    <row r="129" spans="1:6" x14ac:dyDescent="0.25">
      <c r="A129" t="s">
        <v>260</v>
      </c>
      <c r="B129" t="s">
        <v>121</v>
      </c>
      <c r="C129" s="87">
        <v>8.5274642377947633E-3</v>
      </c>
      <c r="D129" s="87">
        <v>1.7342364146732722E-2</v>
      </c>
      <c r="E129">
        <v>5</v>
      </c>
      <c r="F129">
        <v>2</v>
      </c>
    </row>
    <row r="130" spans="1:6" x14ac:dyDescent="0.25">
      <c r="A130" t="s">
        <v>261</v>
      </c>
      <c r="B130" t="s">
        <v>262</v>
      </c>
      <c r="C130" s="87">
        <v>7.6448091809302977E-4</v>
      </c>
      <c r="D130" s="87">
        <v>1.8427345976722232E-2</v>
      </c>
      <c r="E130">
        <v>1</v>
      </c>
      <c r="F130">
        <v>3</v>
      </c>
    </row>
    <row r="131" spans="1:6" x14ac:dyDescent="0.25">
      <c r="A131" t="s">
        <v>263</v>
      </c>
      <c r="B131" t="s">
        <v>125</v>
      </c>
      <c r="C131" s="87">
        <v>7.5726558252437565E-4</v>
      </c>
      <c r="D131" s="87">
        <v>6.2387210929151123E-3</v>
      </c>
      <c r="E131">
        <v>1</v>
      </c>
      <c r="F131">
        <v>1</v>
      </c>
    </row>
    <row r="132" spans="1:6" x14ac:dyDescent="0.25">
      <c r="A132" t="s">
        <v>264</v>
      </c>
      <c r="B132" t="s">
        <v>136</v>
      </c>
      <c r="C132" s="87">
        <v>3.441193595011674E-2</v>
      </c>
      <c r="D132" s="87">
        <v>3.716346836487381E-2</v>
      </c>
      <c r="E132">
        <v>5</v>
      </c>
      <c r="F132">
        <v>5</v>
      </c>
    </row>
    <row r="133" spans="1:6" x14ac:dyDescent="0.25">
      <c r="A133" t="s">
        <v>265</v>
      </c>
      <c r="B133" t="s">
        <v>123</v>
      </c>
      <c r="C133" s="87">
        <v>8.8694542990011213E-4</v>
      </c>
      <c r="D133" s="87">
        <v>9.3569727025162135E-3</v>
      </c>
      <c r="E133">
        <v>1</v>
      </c>
      <c r="F133">
        <v>1</v>
      </c>
    </row>
    <row r="134" spans="1:6" x14ac:dyDescent="0.25">
      <c r="A134" t="s">
        <v>266</v>
      </c>
      <c r="B134" t="s">
        <v>164</v>
      </c>
      <c r="C134" s="87">
        <v>4.9097728262587504E-4</v>
      </c>
      <c r="D134" s="87">
        <v>1.0148035134691934E-2</v>
      </c>
      <c r="E134">
        <v>1</v>
      </c>
      <c r="F134">
        <v>1</v>
      </c>
    </row>
    <row r="135" spans="1:6" x14ac:dyDescent="0.25">
      <c r="A135" t="s">
        <v>267</v>
      </c>
      <c r="B135" t="s">
        <v>133</v>
      </c>
      <c r="C135" s="87">
        <v>1.6168642981353267E-3</v>
      </c>
      <c r="D135" s="87">
        <v>1.2329626049995674E-2</v>
      </c>
      <c r="E135">
        <v>1</v>
      </c>
      <c r="F135">
        <v>1</v>
      </c>
    </row>
    <row r="136" spans="1:6" x14ac:dyDescent="0.25">
      <c r="A136" t="s">
        <v>268</v>
      </c>
      <c r="B136" t="s">
        <v>97</v>
      </c>
      <c r="C136" s="87">
        <v>4.9835341041874386E-3</v>
      </c>
      <c r="D136" s="87">
        <v>3.0725475571165225E-2</v>
      </c>
      <c r="E136">
        <v>3</v>
      </c>
      <c r="F136">
        <v>4</v>
      </c>
    </row>
    <row r="137" spans="1:6" x14ac:dyDescent="0.25">
      <c r="A137" t="s">
        <v>269</v>
      </c>
      <c r="B137" t="s">
        <v>164</v>
      </c>
      <c r="C137" s="87">
        <v>1.1969659108322726E-3</v>
      </c>
      <c r="D137" s="87">
        <v>1.4445855106934189E-2</v>
      </c>
      <c r="E137">
        <v>1</v>
      </c>
      <c r="F137">
        <v>2</v>
      </c>
    </row>
    <row r="138" spans="1:6" x14ac:dyDescent="0.25">
      <c r="A138" t="s">
        <v>270</v>
      </c>
      <c r="B138" t="s">
        <v>145</v>
      </c>
      <c r="C138" s="87">
        <v>1.0974310374500536E-2</v>
      </c>
      <c r="D138" s="87">
        <v>3.1001426994184077E-2</v>
      </c>
      <c r="E138">
        <v>5</v>
      </c>
      <c r="F138">
        <v>4</v>
      </c>
    </row>
    <row r="139" spans="1:6" x14ac:dyDescent="0.25">
      <c r="A139" t="s">
        <v>271</v>
      </c>
      <c r="B139" t="s">
        <v>272</v>
      </c>
      <c r="C139" s="87">
        <v>7.197821278835257E-3</v>
      </c>
      <c r="D139" s="87">
        <v>9.9383951854496739E-3</v>
      </c>
      <c r="E139">
        <v>4</v>
      </c>
      <c r="F139">
        <v>1</v>
      </c>
    </row>
    <row r="140" spans="1:6" x14ac:dyDescent="0.25">
      <c r="A140" t="s">
        <v>273</v>
      </c>
      <c r="B140" t="s">
        <v>133</v>
      </c>
      <c r="C140" s="87">
        <v>4.9160421566811574E-3</v>
      </c>
      <c r="D140" s="87">
        <v>2.1482791600791619E-2</v>
      </c>
      <c r="E140">
        <v>3</v>
      </c>
      <c r="F140">
        <v>3</v>
      </c>
    </row>
    <row r="141" spans="1:6" x14ac:dyDescent="0.25">
      <c r="A141" t="s">
        <v>274</v>
      </c>
      <c r="B141" t="s">
        <v>227</v>
      </c>
      <c r="C141" s="87">
        <v>1.3758681929670093E-2</v>
      </c>
      <c r="D141" s="87">
        <v>3.5562729179427016E-2</v>
      </c>
      <c r="E141">
        <v>5</v>
      </c>
      <c r="F141">
        <v>5</v>
      </c>
    </row>
    <row r="142" spans="1:6" x14ac:dyDescent="0.25">
      <c r="A142" t="s">
        <v>275</v>
      </c>
      <c r="B142" t="s">
        <v>111</v>
      </c>
      <c r="C142" s="87">
        <v>5.1107908307660424E-3</v>
      </c>
      <c r="D142" s="87">
        <v>1.628437627228178E-2</v>
      </c>
      <c r="E142">
        <v>3</v>
      </c>
      <c r="F142">
        <v>2</v>
      </c>
    </row>
    <row r="143" spans="1:6" x14ac:dyDescent="0.25">
      <c r="A143" t="s">
        <v>276</v>
      </c>
      <c r="B143" t="s">
        <v>277</v>
      </c>
      <c r="C143" s="87">
        <v>4.3009327046653299E-3</v>
      </c>
      <c r="D143" s="87">
        <v>3.1530374488556272E-2</v>
      </c>
      <c r="E143">
        <v>3</v>
      </c>
      <c r="F143">
        <v>4</v>
      </c>
    </row>
    <row r="144" spans="1:6" x14ac:dyDescent="0.25">
      <c r="A144" t="s">
        <v>278</v>
      </c>
      <c r="B144" t="s">
        <v>178</v>
      </c>
      <c r="C144" s="87">
        <v>2.6664228473971983E-3</v>
      </c>
      <c r="D144" s="87">
        <v>2.5243483702127378E-2</v>
      </c>
      <c r="E144">
        <v>2</v>
      </c>
      <c r="F144">
        <v>4</v>
      </c>
    </row>
    <row r="145" spans="1:6" x14ac:dyDescent="0.25">
      <c r="A145" t="s">
        <v>279</v>
      </c>
      <c r="B145" t="s">
        <v>97</v>
      </c>
      <c r="C145" s="87">
        <v>4.3058521225445932E-3</v>
      </c>
      <c r="D145" s="87">
        <v>2.6324431596531576E-2</v>
      </c>
      <c r="E145">
        <v>3</v>
      </c>
      <c r="F145">
        <v>4</v>
      </c>
    </row>
    <row r="146" spans="1:6" x14ac:dyDescent="0.25">
      <c r="A146" t="s">
        <v>280</v>
      </c>
      <c r="B146" t="s">
        <v>123</v>
      </c>
      <c r="C146" s="87">
        <v>2.6504288492492038E-3</v>
      </c>
      <c r="D146" s="87">
        <v>1.0995844014127079E-2</v>
      </c>
      <c r="E146">
        <v>2</v>
      </c>
      <c r="F146">
        <v>1</v>
      </c>
    </row>
    <row r="147" spans="1:6" x14ac:dyDescent="0.25">
      <c r="A147" t="s">
        <v>281</v>
      </c>
      <c r="B147" t="s">
        <v>164</v>
      </c>
      <c r="C147" s="87">
        <v>4.7428225460279048E-4</v>
      </c>
      <c r="D147" s="87">
        <v>9.7648857598071469E-3</v>
      </c>
      <c r="E147">
        <v>1</v>
      </c>
      <c r="F147">
        <v>1</v>
      </c>
    </row>
    <row r="148" spans="1:6" x14ac:dyDescent="0.25">
      <c r="A148" t="s">
        <v>282</v>
      </c>
      <c r="B148" t="s">
        <v>115</v>
      </c>
      <c r="C148" s="87">
        <v>4.3554387377456732E-3</v>
      </c>
      <c r="D148" s="87">
        <v>2.4229818172522909E-2</v>
      </c>
      <c r="E148">
        <v>3</v>
      </c>
      <c r="F148">
        <v>4</v>
      </c>
    </row>
    <row r="149" spans="1:6" x14ac:dyDescent="0.25">
      <c r="A149" t="s">
        <v>283</v>
      </c>
      <c r="B149" t="s">
        <v>164</v>
      </c>
      <c r="C149" s="87">
        <v>1.8057550990112946E-3</v>
      </c>
      <c r="D149" s="87">
        <v>1.4498512806288168E-2</v>
      </c>
      <c r="E149">
        <v>1</v>
      </c>
      <c r="F149">
        <v>2</v>
      </c>
    </row>
    <row r="150" spans="1:6" x14ac:dyDescent="0.25">
      <c r="A150" t="s">
        <v>284</v>
      </c>
      <c r="B150" t="s">
        <v>164</v>
      </c>
      <c r="C150" s="87">
        <v>2.9112202625419625E-3</v>
      </c>
      <c r="D150" s="87">
        <v>2.2736615766517008E-2</v>
      </c>
      <c r="E150">
        <v>2</v>
      </c>
      <c r="F150">
        <v>3</v>
      </c>
    </row>
    <row r="151" spans="1:6" x14ac:dyDescent="0.25">
      <c r="A151" t="s">
        <v>285</v>
      </c>
      <c r="B151" t="s">
        <v>111</v>
      </c>
      <c r="C151" s="87">
        <v>1.4938718514136298E-3</v>
      </c>
      <c r="D151" s="87">
        <v>1.1943634374627228E-2</v>
      </c>
      <c r="E151">
        <v>1</v>
      </c>
      <c r="F151">
        <v>1</v>
      </c>
    </row>
    <row r="152" spans="1:6" x14ac:dyDescent="0.25">
      <c r="A152" t="s">
        <v>286</v>
      </c>
      <c r="B152" t="s">
        <v>189</v>
      </c>
      <c r="C152" s="87">
        <v>2.0246524576786576E-3</v>
      </c>
      <c r="D152" s="87">
        <v>2.5881579397487205E-2</v>
      </c>
      <c r="E152">
        <v>1</v>
      </c>
      <c r="F152">
        <v>4</v>
      </c>
    </row>
    <row r="153" spans="1:6" x14ac:dyDescent="0.25">
      <c r="A153" t="s">
        <v>287</v>
      </c>
      <c r="B153" t="s">
        <v>128</v>
      </c>
      <c r="C153" s="87">
        <v>8.5817075927430392E-4</v>
      </c>
      <c r="D153" s="87">
        <v>1.9071490011916437E-2</v>
      </c>
      <c r="E153">
        <v>1</v>
      </c>
      <c r="F153">
        <v>3</v>
      </c>
    </row>
    <row r="154" spans="1:6" x14ac:dyDescent="0.25">
      <c r="A154" t="s">
        <v>288</v>
      </c>
      <c r="B154" t="s">
        <v>149</v>
      </c>
      <c r="C154" s="87">
        <v>4.3822828436224726E-3</v>
      </c>
      <c r="D154" s="87">
        <v>3.098274513394662E-2</v>
      </c>
      <c r="E154">
        <v>3</v>
      </c>
      <c r="F154">
        <v>4</v>
      </c>
    </row>
    <row r="155" spans="1:6" x14ac:dyDescent="0.25">
      <c r="A155" t="s">
        <v>289</v>
      </c>
      <c r="B155" t="s">
        <v>93</v>
      </c>
      <c r="C155" s="87">
        <v>1.2908530216750253E-3</v>
      </c>
      <c r="D155" s="87">
        <v>1.727250793719343E-2</v>
      </c>
      <c r="E155">
        <v>1</v>
      </c>
      <c r="F155">
        <v>2</v>
      </c>
    </row>
    <row r="156" spans="1:6" x14ac:dyDescent="0.25">
      <c r="A156" t="s">
        <v>290</v>
      </c>
      <c r="B156" t="s">
        <v>95</v>
      </c>
      <c r="C156" s="87">
        <v>3.8367889867652084E-3</v>
      </c>
      <c r="D156" s="87">
        <v>3.4287108736762439E-2</v>
      </c>
      <c r="E156">
        <v>3</v>
      </c>
      <c r="F156">
        <v>5</v>
      </c>
    </row>
    <row r="157" spans="1:6" x14ac:dyDescent="0.25">
      <c r="A157" t="s">
        <v>291</v>
      </c>
      <c r="B157" t="s">
        <v>149</v>
      </c>
      <c r="C157" s="87">
        <v>1.4246080230507241E-2</v>
      </c>
      <c r="D157" s="87">
        <v>7.4133112153006137E-2</v>
      </c>
      <c r="E157">
        <v>5</v>
      </c>
      <c r="F157">
        <v>5</v>
      </c>
    </row>
    <row r="158" spans="1:6" x14ac:dyDescent="0.25">
      <c r="A158" t="s">
        <v>292</v>
      </c>
      <c r="B158" t="s">
        <v>189</v>
      </c>
      <c r="C158" s="87">
        <v>5.6646966364284979E-3</v>
      </c>
      <c r="D158" s="87">
        <v>1.8552549043630618E-2</v>
      </c>
      <c r="E158">
        <v>3</v>
      </c>
      <c r="F158">
        <v>3</v>
      </c>
    </row>
    <row r="159" spans="1:6" x14ac:dyDescent="0.25">
      <c r="A159" t="s">
        <v>293</v>
      </c>
      <c r="B159" t="s">
        <v>136</v>
      </c>
      <c r="C159" s="87">
        <v>7.0720775532679379E-3</v>
      </c>
      <c r="D159" s="87">
        <v>2.243499641679423E-2</v>
      </c>
      <c r="E159">
        <v>4</v>
      </c>
      <c r="F159">
        <v>3</v>
      </c>
    </row>
    <row r="160" spans="1:6" x14ac:dyDescent="0.25">
      <c r="A160" t="s">
        <v>294</v>
      </c>
      <c r="B160" t="s">
        <v>97</v>
      </c>
      <c r="C160" s="87">
        <v>1.62719684726995E-3</v>
      </c>
      <c r="D160" s="87">
        <v>3.9728089831803079E-2</v>
      </c>
      <c r="E160">
        <v>1</v>
      </c>
      <c r="F160">
        <v>5</v>
      </c>
    </row>
    <row r="161" spans="1:6" x14ac:dyDescent="0.25">
      <c r="A161" t="s">
        <v>295</v>
      </c>
      <c r="B161" t="s">
        <v>136</v>
      </c>
      <c r="C161" s="87">
        <v>3.3326849165721639E-3</v>
      </c>
      <c r="D161" s="87">
        <v>1.1263867846976113E-2</v>
      </c>
      <c r="E161">
        <v>2</v>
      </c>
      <c r="F161">
        <v>1</v>
      </c>
    </row>
    <row r="162" spans="1:6" x14ac:dyDescent="0.25">
      <c r="A162" t="s">
        <v>296</v>
      </c>
      <c r="B162" t="s">
        <v>93</v>
      </c>
      <c r="C162" s="87">
        <v>1.3506047920369766E-3</v>
      </c>
      <c r="D162" s="87">
        <v>1.1763550502692392E-2</v>
      </c>
      <c r="E162">
        <v>1</v>
      </c>
      <c r="F162">
        <v>1</v>
      </c>
    </row>
    <row r="163" spans="1:6" x14ac:dyDescent="0.25">
      <c r="A163" t="s">
        <v>297</v>
      </c>
      <c r="B163" t="s">
        <v>164</v>
      </c>
      <c r="C163" s="87">
        <v>1.3762264347010945E-3</v>
      </c>
      <c r="D163" s="87">
        <v>1.1930012248229016E-2</v>
      </c>
      <c r="E163">
        <v>1</v>
      </c>
      <c r="F163">
        <v>1</v>
      </c>
    </row>
    <row r="164" spans="1:6" x14ac:dyDescent="0.25">
      <c r="A164" t="s">
        <v>298</v>
      </c>
      <c r="B164" t="s">
        <v>136</v>
      </c>
      <c r="C164" s="87">
        <v>7.5168750985739226E-3</v>
      </c>
      <c r="D164" s="87">
        <v>1.6240836517341213E-2</v>
      </c>
      <c r="E164">
        <v>4</v>
      </c>
      <c r="F164">
        <v>2</v>
      </c>
    </row>
    <row r="165" spans="1:6" x14ac:dyDescent="0.25">
      <c r="A165" t="s">
        <v>299</v>
      </c>
      <c r="B165" t="s">
        <v>123</v>
      </c>
      <c r="C165" s="87">
        <v>4.5959741828317507E-3</v>
      </c>
      <c r="D165" s="87">
        <v>3.8525722431935139E-2</v>
      </c>
      <c r="E165">
        <v>3</v>
      </c>
      <c r="F165">
        <v>5</v>
      </c>
    </row>
    <row r="166" spans="1:6" x14ac:dyDescent="0.25">
      <c r="A166" t="s">
        <v>300</v>
      </c>
      <c r="B166" t="s">
        <v>104</v>
      </c>
      <c r="C166" s="87">
        <v>4.2707517604954493E-3</v>
      </c>
      <c r="D166" s="87">
        <v>1.2760099659744364E-2</v>
      </c>
      <c r="E166">
        <v>3</v>
      </c>
      <c r="F166">
        <v>1</v>
      </c>
    </row>
    <row r="167" spans="1:6" x14ac:dyDescent="0.25">
      <c r="A167" t="s">
        <v>301</v>
      </c>
      <c r="B167" t="s">
        <v>178</v>
      </c>
      <c r="C167" s="87">
        <v>2.305911798804136E-3</v>
      </c>
      <c r="D167" s="87">
        <v>1.3768477977751842E-2</v>
      </c>
      <c r="E167">
        <v>1</v>
      </c>
      <c r="F167">
        <v>2</v>
      </c>
    </row>
    <row r="168" spans="1:6" x14ac:dyDescent="0.25">
      <c r="A168" t="s">
        <v>302</v>
      </c>
      <c r="B168" t="s">
        <v>93</v>
      </c>
      <c r="C168" s="87">
        <v>3.0976593736636833E-3</v>
      </c>
      <c r="D168" s="87">
        <v>1.3732380733965382E-2</v>
      </c>
      <c r="E168">
        <v>2</v>
      </c>
      <c r="F168">
        <v>2</v>
      </c>
    </row>
    <row r="169" spans="1:6" x14ac:dyDescent="0.25">
      <c r="A169" t="s">
        <v>303</v>
      </c>
      <c r="B169" t="s">
        <v>125</v>
      </c>
      <c r="C169" s="87">
        <v>1.0615622781185194E-3</v>
      </c>
      <c r="D169" s="87">
        <v>8.4702431782433217E-3</v>
      </c>
      <c r="E169">
        <v>1</v>
      </c>
      <c r="F169">
        <v>1</v>
      </c>
    </row>
    <row r="170" spans="1:6" x14ac:dyDescent="0.25">
      <c r="A170" t="s">
        <v>304</v>
      </c>
      <c r="B170" t="s">
        <v>104</v>
      </c>
      <c r="C170" s="87">
        <v>4.915974719828165E-3</v>
      </c>
      <c r="D170" s="87">
        <v>1.4285273188644374E-2</v>
      </c>
      <c r="E170">
        <v>3</v>
      </c>
      <c r="F170">
        <v>2</v>
      </c>
    </row>
    <row r="171" spans="1:6" x14ac:dyDescent="0.25">
      <c r="A171" t="s">
        <v>305</v>
      </c>
      <c r="B171" t="s">
        <v>119</v>
      </c>
      <c r="C171" s="87">
        <v>2.0178444651883704E-3</v>
      </c>
      <c r="D171" s="87">
        <v>1.1878221908458123E-2</v>
      </c>
      <c r="E171">
        <v>1</v>
      </c>
      <c r="F171">
        <v>1</v>
      </c>
    </row>
    <row r="172" spans="1:6" x14ac:dyDescent="0.25">
      <c r="A172" t="s">
        <v>306</v>
      </c>
      <c r="B172" t="s">
        <v>136</v>
      </c>
      <c r="C172" s="87">
        <v>3.3071963047181458E-3</v>
      </c>
      <c r="D172" s="87">
        <v>8.7270561656541488E-3</v>
      </c>
      <c r="E172">
        <v>2</v>
      </c>
      <c r="F172">
        <v>1</v>
      </c>
    </row>
    <row r="173" spans="1:6" x14ac:dyDescent="0.25">
      <c r="A173" t="s">
        <v>307</v>
      </c>
      <c r="B173" t="s">
        <v>117</v>
      </c>
      <c r="C173" s="87">
        <v>3.1599329075485162E-3</v>
      </c>
      <c r="D173" s="87">
        <v>1.4007385193026774E-2</v>
      </c>
      <c r="E173">
        <v>2</v>
      </c>
      <c r="F173">
        <v>2</v>
      </c>
    </row>
    <row r="174" spans="1:6" x14ac:dyDescent="0.25">
      <c r="A174" t="s">
        <v>308</v>
      </c>
      <c r="B174" t="s">
        <v>97</v>
      </c>
      <c r="C174" s="87">
        <v>1.4024790251043815E-2</v>
      </c>
      <c r="D174" s="87">
        <v>0.14105426015162784</v>
      </c>
      <c r="E174">
        <v>5</v>
      </c>
      <c r="F174">
        <v>5</v>
      </c>
    </row>
    <row r="175" spans="1:6" x14ac:dyDescent="0.25">
      <c r="A175" t="s">
        <v>309</v>
      </c>
      <c r="B175" t="s">
        <v>157</v>
      </c>
      <c r="C175" s="87">
        <v>1.1631915109954782E-3</v>
      </c>
      <c r="D175" s="87">
        <v>9.2109236722065606E-3</v>
      </c>
      <c r="E175">
        <v>1</v>
      </c>
      <c r="F175">
        <v>1</v>
      </c>
    </row>
    <row r="176" spans="1:6" x14ac:dyDescent="0.25">
      <c r="A176" t="s">
        <v>310</v>
      </c>
      <c r="B176" t="s">
        <v>164</v>
      </c>
      <c r="C176" s="87">
        <v>4.726320256984347E-3</v>
      </c>
      <c r="D176" s="87">
        <v>7.7001328900297525E-2</v>
      </c>
      <c r="E176">
        <v>3</v>
      </c>
      <c r="F176">
        <v>5</v>
      </c>
    </row>
    <row r="177" spans="1:6" x14ac:dyDescent="0.25">
      <c r="A177" t="s">
        <v>311</v>
      </c>
      <c r="B177" t="s">
        <v>115</v>
      </c>
      <c r="C177" s="87">
        <v>3.2444622261559902E-3</v>
      </c>
      <c r="D177" s="87">
        <v>1.3544686926031679E-2</v>
      </c>
      <c r="E177">
        <v>2</v>
      </c>
      <c r="F177">
        <v>2</v>
      </c>
    </row>
    <row r="178" spans="1:6" x14ac:dyDescent="0.25">
      <c r="A178" t="s">
        <v>312</v>
      </c>
      <c r="B178" t="s">
        <v>157</v>
      </c>
      <c r="C178" s="87">
        <v>1.5128541380573298E-3</v>
      </c>
      <c r="D178" s="87">
        <v>1.2782179106388996E-2</v>
      </c>
      <c r="E178">
        <v>1</v>
      </c>
      <c r="F178">
        <v>1</v>
      </c>
    </row>
    <row r="179" spans="1:6" x14ac:dyDescent="0.25">
      <c r="A179" t="s">
        <v>313</v>
      </c>
      <c r="B179" t="s">
        <v>107</v>
      </c>
      <c r="C179" s="87">
        <v>2.8726766251141806E-2</v>
      </c>
      <c r="D179" s="87">
        <v>0.12363407214151564</v>
      </c>
      <c r="E179">
        <v>5</v>
      </c>
      <c r="F179">
        <v>5</v>
      </c>
    </row>
    <row r="180" spans="1:6" x14ac:dyDescent="0.25">
      <c r="A180" t="s">
        <v>314</v>
      </c>
      <c r="B180" t="s">
        <v>262</v>
      </c>
      <c r="C180" s="87">
        <v>1.152124077894892E-3</v>
      </c>
      <c r="D180" s="87">
        <v>2.1933016120513033E-2</v>
      </c>
      <c r="E180">
        <v>1</v>
      </c>
      <c r="F180">
        <v>3</v>
      </c>
    </row>
    <row r="181" spans="1:6" x14ac:dyDescent="0.25">
      <c r="A181" t="s">
        <v>315</v>
      </c>
      <c r="B181" t="s">
        <v>173</v>
      </c>
      <c r="C181" s="87">
        <v>2.5298882673320446E-3</v>
      </c>
      <c r="D181" s="87">
        <v>1.7159947957064905E-2</v>
      </c>
      <c r="E181">
        <v>2</v>
      </c>
      <c r="F181">
        <v>2</v>
      </c>
    </row>
    <row r="182" spans="1:6" x14ac:dyDescent="0.25">
      <c r="A182" t="s">
        <v>316</v>
      </c>
      <c r="B182" t="s">
        <v>133</v>
      </c>
      <c r="C182" s="87">
        <v>4.791412237358266E-3</v>
      </c>
      <c r="D182" s="87">
        <v>2.9582391040418234E-2</v>
      </c>
      <c r="E182">
        <v>3</v>
      </c>
      <c r="F182">
        <v>4</v>
      </c>
    </row>
    <row r="183" spans="1:6" x14ac:dyDescent="0.25">
      <c r="A183" t="s">
        <v>317</v>
      </c>
      <c r="B183" t="s">
        <v>195</v>
      </c>
      <c r="C183" s="87">
        <v>2.6240479313051302E-3</v>
      </c>
      <c r="D183" s="87">
        <v>2.676130761324045E-2</v>
      </c>
      <c r="E183">
        <v>2</v>
      </c>
      <c r="F183">
        <v>4</v>
      </c>
    </row>
    <row r="184" spans="1:6" x14ac:dyDescent="0.25">
      <c r="A184" t="s">
        <v>318</v>
      </c>
      <c r="B184" t="s">
        <v>121</v>
      </c>
      <c r="C184" s="87">
        <v>4.8632095552651623E-3</v>
      </c>
      <c r="D184" s="87">
        <v>1.3473031871333439E-2</v>
      </c>
      <c r="E184">
        <v>3</v>
      </c>
      <c r="F184">
        <v>2</v>
      </c>
    </row>
    <row r="185" spans="1:6" x14ac:dyDescent="0.25">
      <c r="A185" t="s">
        <v>319</v>
      </c>
      <c r="B185" t="s">
        <v>93</v>
      </c>
      <c r="C185" s="87">
        <v>2.7656684403501467E-3</v>
      </c>
      <c r="D185" s="87">
        <v>2.8489520281188604E-2</v>
      </c>
      <c r="E185">
        <v>2</v>
      </c>
      <c r="F185">
        <v>4</v>
      </c>
    </row>
    <row r="186" spans="1:6" x14ac:dyDescent="0.25">
      <c r="A186" t="s">
        <v>320</v>
      </c>
      <c r="B186" t="s">
        <v>121</v>
      </c>
      <c r="C186" s="87">
        <v>5.0942690043300634E-3</v>
      </c>
      <c r="D186" s="87">
        <v>2.3092195420013305E-2</v>
      </c>
      <c r="E186">
        <v>3</v>
      </c>
      <c r="F186">
        <v>3</v>
      </c>
    </row>
    <row r="187" spans="1:6" x14ac:dyDescent="0.25">
      <c r="A187" t="s">
        <v>321</v>
      </c>
      <c r="B187" t="s">
        <v>157</v>
      </c>
      <c r="C187" s="87">
        <v>7.9784960872521032E-4</v>
      </c>
      <c r="D187" s="87">
        <v>7.1285886569062602E-3</v>
      </c>
      <c r="E187">
        <v>1</v>
      </c>
      <c r="F187">
        <v>1</v>
      </c>
    </row>
    <row r="188" spans="1:6" x14ac:dyDescent="0.25">
      <c r="A188" t="s">
        <v>322</v>
      </c>
      <c r="B188" t="s">
        <v>113</v>
      </c>
      <c r="C188" s="87">
        <v>8.7060019309559006E-3</v>
      </c>
      <c r="D188" s="87">
        <v>2.1803295814289022E-2</v>
      </c>
      <c r="E188">
        <v>5</v>
      </c>
      <c r="F188">
        <v>3</v>
      </c>
    </row>
    <row r="189" spans="1:6" x14ac:dyDescent="0.25">
      <c r="A189" t="s">
        <v>323</v>
      </c>
      <c r="B189" t="s">
        <v>157</v>
      </c>
      <c r="C189" s="87">
        <v>1.9080415557331653E-3</v>
      </c>
      <c r="D189" s="87">
        <v>1.3712444165029689E-2</v>
      </c>
      <c r="E189">
        <v>1</v>
      </c>
      <c r="F189">
        <v>2</v>
      </c>
    </row>
    <row r="190" spans="1:6" x14ac:dyDescent="0.25">
      <c r="A190" t="s">
        <v>324</v>
      </c>
      <c r="B190" t="s">
        <v>117</v>
      </c>
      <c r="C190" s="87">
        <v>2.958423835935798E-3</v>
      </c>
      <c r="D190" s="87">
        <v>1.5778581044318001E-2</v>
      </c>
      <c r="E190">
        <v>2</v>
      </c>
      <c r="F190">
        <v>2</v>
      </c>
    </row>
    <row r="191" spans="1:6" x14ac:dyDescent="0.25">
      <c r="A191" t="s">
        <v>325</v>
      </c>
      <c r="B191" t="s">
        <v>131</v>
      </c>
      <c r="C191" s="87">
        <v>5.7675330240690549E-3</v>
      </c>
      <c r="D191" s="87">
        <v>2.1011884964450236E-2</v>
      </c>
      <c r="E191">
        <v>3</v>
      </c>
      <c r="F191">
        <v>3</v>
      </c>
    </row>
    <row r="192" spans="1:6" x14ac:dyDescent="0.25">
      <c r="A192" t="s">
        <v>326</v>
      </c>
      <c r="B192" t="s">
        <v>138</v>
      </c>
      <c r="C192" s="87">
        <v>1.531091145367096E-3</v>
      </c>
      <c r="D192" s="87">
        <v>2.8246925658056154E-2</v>
      </c>
      <c r="E192">
        <v>1</v>
      </c>
      <c r="F192">
        <v>4</v>
      </c>
    </row>
    <row r="193" spans="1:6" x14ac:dyDescent="0.25">
      <c r="A193" t="s">
        <v>327</v>
      </c>
      <c r="B193" t="s">
        <v>115</v>
      </c>
      <c r="C193" s="87">
        <v>1.9134145609390595E-2</v>
      </c>
      <c r="D193" s="87">
        <v>5.2505649335393076E-2</v>
      </c>
      <c r="E193">
        <v>5</v>
      </c>
      <c r="F193">
        <v>5</v>
      </c>
    </row>
    <row r="194" spans="1:6" x14ac:dyDescent="0.25">
      <c r="A194" t="s">
        <v>328</v>
      </c>
      <c r="B194" t="s">
        <v>95</v>
      </c>
      <c r="C194" s="87">
        <v>1.5671921425532622E-3</v>
      </c>
      <c r="D194" s="87">
        <v>3.4743140722802428E-2</v>
      </c>
      <c r="E194">
        <v>1</v>
      </c>
      <c r="F194">
        <v>5</v>
      </c>
    </row>
    <row r="195" spans="1:6" x14ac:dyDescent="0.25">
      <c r="A195" t="s">
        <v>329</v>
      </c>
      <c r="B195" t="s">
        <v>104</v>
      </c>
      <c r="C195" s="87">
        <v>5.5670111365790989E-3</v>
      </c>
      <c r="D195" s="87">
        <v>1.871323640985529E-2</v>
      </c>
      <c r="E195">
        <v>3</v>
      </c>
      <c r="F195">
        <v>3</v>
      </c>
    </row>
    <row r="196" spans="1:6" x14ac:dyDescent="0.25">
      <c r="A196" t="s">
        <v>330</v>
      </c>
      <c r="B196" t="s">
        <v>192</v>
      </c>
      <c r="C196" s="87">
        <v>9.0487554767663806E-4</v>
      </c>
      <c r="D196" s="87">
        <v>1.3100922537559446E-2</v>
      </c>
      <c r="E196">
        <v>1</v>
      </c>
      <c r="F196">
        <v>1</v>
      </c>
    </row>
    <row r="197" spans="1:6" x14ac:dyDescent="0.25">
      <c r="A197" t="s">
        <v>331</v>
      </c>
      <c r="B197" t="s">
        <v>136</v>
      </c>
      <c r="C197" s="87">
        <v>2.619126239214961E-3</v>
      </c>
      <c r="D197" s="87">
        <v>8.7173807199425971E-3</v>
      </c>
      <c r="E197">
        <v>2</v>
      </c>
      <c r="F197">
        <v>1</v>
      </c>
    </row>
    <row r="198" spans="1:6" x14ac:dyDescent="0.25">
      <c r="A198" t="s">
        <v>332</v>
      </c>
      <c r="B198" t="s">
        <v>157</v>
      </c>
      <c r="C198" s="87">
        <v>4.4307207496476012E-4</v>
      </c>
      <c r="D198" s="87">
        <v>1.0759493834917326E-2</v>
      </c>
      <c r="E198">
        <v>1</v>
      </c>
      <c r="F198">
        <v>1</v>
      </c>
    </row>
    <row r="199" spans="1:6" x14ac:dyDescent="0.25">
      <c r="A199" t="s">
        <v>333</v>
      </c>
      <c r="B199" t="s">
        <v>95</v>
      </c>
      <c r="C199" s="87">
        <v>6.7732700884816296E-3</v>
      </c>
      <c r="D199" s="87">
        <v>3.7260948693441535E-2</v>
      </c>
      <c r="E199">
        <v>4</v>
      </c>
      <c r="F199">
        <v>5</v>
      </c>
    </row>
    <row r="200" spans="1:6" x14ac:dyDescent="0.25">
      <c r="A200" t="s">
        <v>334</v>
      </c>
      <c r="B200" t="s">
        <v>93</v>
      </c>
      <c r="C200" s="87">
        <v>5.9028892725790751E-4</v>
      </c>
      <c r="D200" s="87">
        <v>1.5143152431077224E-2</v>
      </c>
      <c r="E200">
        <v>1</v>
      </c>
      <c r="F200">
        <v>2</v>
      </c>
    </row>
    <row r="201" spans="1:6" x14ac:dyDescent="0.25">
      <c r="A201" t="s">
        <v>335</v>
      </c>
      <c r="B201" t="s">
        <v>252</v>
      </c>
      <c r="C201" s="87">
        <v>6.9877323320815784E-3</v>
      </c>
      <c r="D201" s="87">
        <v>5.1072198068952558E-2</v>
      </c>
      <c r="E201">
        <v>4</v>
      </c>
      <c r="F201">
        <v>5</v>
      </c>
    </row>
    <row r="202" spans="1:6" x14ac:dyDescent="0.25">
      <c r="A202" t="s">
        <v>336</v>
      </c>
      <c r="B202" t="s">
        <v>119</v>
      </c>
      <c r="C202" s="87">
        <v>2.5776205535381759E-3</v>
      </c>
      <c r="D202" s="87">
        <v>2.3020253617580987E-2</v>
      </c>
      <c r="E202">
        <v>2</v>
      </c>
      <c r="F202">
        <v>3</v>
      </c>
    </row>
    <row r="203" spans="1:6" x14ac:dyDescent="0.25">
      <c r="A203" t="s">
        <v>337</v>
      </c>
      <c r="B203" t="s">
        <v>95</v>
      </c>
      <c r="C203" s="87">
        <v>3.8485975484872457E-3</v>
      </c>
      <c r="D203" s="87">
        <v>4.4739867323049874E-2</v>
      </c>
      <c r="E203">
        <v>3</v>
      </c>
      <c r="F203">
        <v>5</v>
      </c>
    </row>
    <row r="204" spans="1:6" x14ac:dyDescent="0.25">
      <c r="A204" t="s">
        <v>338</v>
      </c>
      <c r="B204" t="s">
        <v>136</v>
      </c>
      <c r="C204" s="87">
        <v>7.3528824082716186E-3</v>
      </c>
      <c r="D204" s="87">
        <v>1.0161546178058273E-2</v>
      </c>
      <c r="E204">
        <v>4</v>
      </c>
      <c r="F204">
        <v>1</v>
      </c>
    </row>
    <row r="205" spans="1:6" x14ac:dyDescent="0.25">
      <c r="A205" t="s">
        <v>339</v>
      </c>
      <c r="B205" t="s">
        <v>95</v>
      </c>
      <c r="C205" s="87">
        <v>2.3097382437672052E-3</v>
      </c>
      <c r="D205" s="87">
        <v>2.5788451277914948E-2</v>
      </c>
      <c r="E205">
        <v>1</v>
      </c>
      <c r="F205">
        <v>4</v>
      </c>
    </row>
    <row r="206" spans="1:6" x14ac:dyDescent="0.25">
      <c r="A206" t="s">
        <v>340</v>
      </c>
      <c r="B206" t="s">
        <v>131</v>
      </c>
      <c r="C206" s="87">
        <v>9.1401953280799506E-3</v>
      </c>
      <c r="D206" s="87">
        <v>3.2497985346551905E-2</v>
      </c>
      <c r="E206">
        <v>5</v>
      </c>
      <c r="F206">
        <v>5</v>
      </c>
    </row>
    <row r="207" spans="1:6" x14ac:dyDescent="0.25">
      <c r="A207" t="s">
        <v>341</v>
      </c>
      <c r="B207" t="s">
        <v>155</v>
      </c>
      <c r="C207" s="87">
        <v>6.5363209391341845E-3</v>
      </c>
      <c r="D207" s="87">
        <v>3.6546305229332693E-2</v>
      </c>
      <c r="E207">
        <v>4</v>
      </c>
      <c r="F207">
        <v>5</v>
      </c>
    </row>
    <row r="208" spans="1:6" x14ac:dyDescent="0.25">
      <c r="A208" t="s">
        <v>342</v>
      </c>
      <c r="B208" t="s">
        <v>99</v>
      </c>
      <c r="C208" s="87">
        <v>1.3015981285686663E-3</v>
      </c>
      <c r="D208" s="87">
        <v>2.8009581197120593E-2</v>
      </c>
      <c r="E208">
        <v>1</v>
      </c>
      <c r="F208">
        <v>4</v>
      </c>
    </row>
    <row r="209" spans="1:6" x14ac:dyDescent="0.25">
      <c r="A209" t="s">
        <v>343</v>
      </c>
      <c r="B209" t="s">
        <v>99</v>
      </c>
      <c r="C209" s="87">
        <v>2.1123658163626066E-3</v>
      </c>
      <c r="D209" s="87">
        <v>1.5841081431032408E-2</v>
      </c>
      <c r="E209">
        <v>1</v>
      </c>
      <c r="F209">
        <v>2</v>
      </c>
    </row>
    <row r="210" spans="1:6" x14ac:dyDescent="0.25">
      <c r="A210" t="s">
        <v>344</v>
      </c>
      <c r="B210" t="s">
        <v>272</v>
      </c>
      <c r="C210" s="87">
        <v>1.5464732658227762E-2</v>
      </c>
      <c r="D210" s="87">
        <v>2.7280360449695739E-2</v>
      </c>
      <c r="E210">
        <v>5</v>
      </c>
      <c r="F210">
        <v>4</v>
      </c>
    </row>
    <row r="211" spans="1:6" x14ac:dyDescent="0.25">
      <c r="A211" t="s">
        <v>345</v>
      </c>
      <c r="B211" t="s">
        <v>93</v>
      </c>
      <c r="C211" s="87">
        <v>3.6100980546693829E-4</v>
      </c>
      <c r="D211" s="87">
        <v>1.5587100984671733E-2</v>
      </c>
      <c r="E211">
        <v>1</v>
      </c>
      <c r="F211">
        <v>2</v>
      </c>
    </row>
    <row r="212" spans="1:6" x14ac:dyDescent="0.25">
      <c r="A212" t="s">
        <v>346</v>
      </c>
      <c r="B212" t="s">
        <v>347</v>
      </c>
      <c r="C212" s="87">
        <v>7.1109769026072413E-3</v>
      </c>
      <c r="D212" s="87">
        <v>2.6982969672160562E-2</v>
      </c>
      <c r="E212">
        <v>4</v>
      </c>
      <c r="F212">
        <v>4</v>
      </c>
    </row>
    <row r="213" spans="1:6" x14ac:dyDescent="0.25">
      <c r="A213" t="s">
        <v>348</v>
      </c>
      <c r="B213" t="s">
        <v>155</v>
      </c>
      <c r="C213" s="87">
        <v>2.8346073671725886E-3</v>
      </c>
      <c r="D213" s="87">
        <v>1.7845818626240281E-2</v>
      </c>
      <c r="E213">
        <v>2</v>
      </c>
      <c r="F213">
        <v>2</v>
      </c>
    </row>
    <row r="214" spans="1:6" x14ac:dyDescent="0.25">
      <c r="A214" t="s">
        <v>349</v>
      </c>
      <c r="B214" t="s">
        <v>111</v>
      </c>
      <c r="C214" s="87">
        <v>6.253698146608558E-3</v>
      </c>
      <c r="D214" s="87">
        <v>2.4955152306263259E-2</v>
      </c>
      <c r="E214">
        <v>3</v>
      </c>
      <c r="F214">
        <v>4</v>
      </c>
    </row>
    <row r="215" spans="1:6" x14ac:dyDescent="0.25">
      <c r="A215" t="s">
        <v>350</v>
      </c>
      <c r="B215" t="s">
        <v>178</v>
      </c>
      <c r="C215" s="87">
        <v>9.9400136875694859E-4</v>
      </c>
      <c r="D215" s="87">
        <v>2.8772787711655458E-2</v>
      </c>
      <c r="E215">
        <v>1</v>
      </c>
      <c r="F215">
        <v>4</v>
      </c>
    </row>
    <row r="216" spans="1:6" x14ac:dyDescent="0.25">
      <c r="A216" t="s">
        <v>351</v>
      </c>
      <c r="B216" t="s">
        <v>93</v>
      </c>
      <c r="C216" s="87">
        <v>6.1852978690527657E-3</v>
      </c>
      <c r="D216" s="87">
        <v>2.0502228922589804E-2</v>
      </c>
      <c r="E216">
        <v>3</v>
      </c>
      <c r="F216">
        <v>3</v>
      </c>
    </row>
    <row r="217" spans="1:6" x14ac:dyDescent="0.25">
      <c r="A217" t="s">
        <v>352</v>
      </c>
      <c r="B217" t="s">
        <v>133</v>
      </c>
      <c r="C217" s="87">
        <v>8.3466644515509253E-3</v>
      </c>
      <c r="D217" s="87">
        <v>2.8065527705999228E-2</v>
      </c>
      <c r="E217">
        <v>5</v>
      </c>
      <c r="F217">
        <v>4</v>
      </c>
    </row>
    <row r="218" spans="1:6" x14ac:dyDescent="0.25">
      <c r="A218" t="s">
        <v>353</v>
      </c>
      <c r="B218" t="s">
        <v>123</v>
      </c>
      <c r="C218" s="87">
        <v>1.0123950823689529E-3</v>
      </c>
      <c r="D218" s="87">
        <v>1.9902391707655457E-2</v>
      </c>
      <c r="E218">
        <v>1</v>
      </c>
      <c r="F218">
        <v>3</v>
      </c>
    </row>
    <row r="219" spans="1:6" x14ac:dyDescent="0.25">
      <c r="A219" t="s">
        <v>354</v>
      </c>
      <c r="B219" t="s">
        <v>121</v>
      </c>
      <c r="C219" s="87">
        <v>3.6297829549658657E-3</v>
      </c>
      <c r="D219" s="87">
        <v>2.1311015593608471E-2</v>
      </c>
      <c r="E219">
        <v>3</v>
      </c>
      <c r="F219">
        <v>3</v>
      </c>
    </row>
    <row r="220" spans="1:6" x14ac:dyDescent="0.25">
      <c r="A220" t="s">
        <v>355</v>
      </c>
      <c r="B220" t="s">
        <v>115</v>
      </c>
      <c r="C220" s="87">
        <v>3.301244819089371E-2</v>
      </c>
      <c r="D220" s="87">
        <v>6.2609996326439807E-2</v>
      </c>
      <c r="E220">
        <v>5</v>
      </c>
      <c r="F220">
        <v>5</v>
      </c>
    </row>
    <row r="221" spans="1:6" x14ac:dyDescent="0.25">
      <c r="A221" t="s">
        <v>356</v>
      </c>
      <c r="B221" t="s">
        <v>123</v>
      </c>
      <c r="C221" s="87">
        <v>9.9060146289699259E-3</v>
      </c>
      <c r="D221" s="87">
        <v>3.1875719787161881E-2</v>
      </c>
      <c r="E221">
        <v>5</v>
      </c>
      <c r="F221">
        <v>4</v>
      </c>
    </row>
    <row r="222" spans="1:6" x14ac:dyDescent="0.25">
      <c r="A222" t="s">
        <v>357</v>
      </c>
      <c r="B222" t="s">
        <v>117</v>
      </c>
      <c r="C222" s="87">
        <v>2.5819671489385894E-3</v>
      </c>
      <c r="D222" s="87">
        <v>2.1021122672255813E-2</v>
      </c>
      <c r="E222">
        <v>2</v>
      </c>
      <c r="F222">
        <v>3</v>
      </c>
    </row>
    <row r="223" spans="1:6" x14ac:dyDescent="0.25">
      <c r="A223" t="s">
        <v>358</v>
      </c>
      <c r="B223" t="s">
        <v>234</v>
      </c>
      <c r="C223" s="87">
        <v>8.1698314358850891E-3</v>
      </c>
      <c r="D223" s="87">
        <v>4.7474508762889861E-2</v>
      </c>
      <c r="E223">
        <v>5</v>
      </c>
      <c r="F223">
        <v>5</v>
      </c>
    </row>
    <row r="224" spans="1:6" x14ac:dyDescent="0.25">
      <c r="A224" t="s">
        <v>359</v>
      </c>
      <c r="B224" t="s">
        <v>192</v>
      </c>
      <c r="C224" s="87">
        <v>8.3935574646003246E-3</v>
      </c>
      <c r="D224" s="87">
        <v>1.5051487538948799E-2</v>
      </c>
      <c r="E224">
        <v>5</v>
      </c>
      <c r="F224">
        <v>2</v>
      </c>
    </row>
    <row r="225" spans="1:6" x14ac:dyDescent="0.25">
      <c r="A225" t="s">
        <v>360</v>
      </c>
      <c r="B225" t="s">
        <v>136</v>
      </c>
      <c r="C225" s="87">
        <v>9.1393954995611058E-3</v>
      </c>
      <c r="D225" s="87">
        <v>1.5200813453567365E-2</v>
      </c>
      <c r="E225">
        <v>5</v>
      </c>
      <c r="F225">
        <v>2</v>
      </c>
    </row>
    <row r="226" spans="1:6" x14ac:dyDescent="0.25">
      <c r="A226" t="s">
        <v>361</v>
      </c>
      <c r="B226" t="s">
        <v>362</v>
      </c>
      <c r="C226" s="87">
        <v>7.3776739909222335E-3</v>
      </c>
      <c r="D226" s="87">
        <v>2.4784074927281123E-2</v>
      </c>
      <c r="E226">
        <v>4</v>
      </c>
      <c r="F226">
        <v>4</v>
      </c>
    </row>
    <row r="227" spans="1:6" x14ac:dyDescent="0.25">
      <c r="A227" t="s">
        <v>363</v>
      </c>
      <c r="B227" t="s">
        <v>195</v>
      </c>
      <c r="C227" s="87">
        <v>6.3479155208575715E-3</v>
      </c>
      <c r="D227" s="87">
        <v>4.7179042290028318E-2</v>
      </c>
      <c r="E227">
        <v>4</v>
      </c>
      <c r="F227">
        <v>5</v>
      </c>
    </row>
    <row r="228" spans="1:6" x14ac:dyDescent="0.25">
      <c r="A228" t="s">
        <v>364</v>
      </c>
      <c r="B228" t="s">
        <v>157</v>
      </c>
      <c r="C228" s="87">
        <v>1.4710211461197757E-3</v>
      </c>
      <c r="D228" s="87">
        <v>1.2152570227873836E-2</v>
      </c>
      <c r="E228">
        <v>1</v>
      </c>
      <c r="F228">
        <v>1</v>
      </c>
    </row>
    <row r="229" spans="1:6" x14ac:dyDescent="0.25">
      <c r="A229" t="s">
        <v>365</v>
      </c>
      <c r="B229" t="s">
        <v>121</v>
      </c>
      <c r="C229" s="87">
        <v>4.3657623817058584E-3</v>
      </c>
      <c r="D229" s="87">
        <v>2.4302350614877014E-2</v>
      </c>
      <c r="E229">
        <v>3</v>
      </c>
      <c r="F229">
        <v>4</v>
      </c>
    </row>
    <row r="230" spans="1:6" x14ac:dyDescent="0.25">
      <c r="A230" t="s">
        <v>366</v>
      </c>
      <c r="B230" t="s">
        <v>141</v>
      </c>
      <c r="C230" s="87">
        <v>1.9998916607974529E-3</v>
      </c>
      <c r="D230" s="87">
        <v>2.8029142662976021E-2</v>
      </c>
      <c r="E230">
        <v>1</v>
      </c>
      <c r="F230">
        <v>4</v>
      </c>
    </row>
    <row r="231" spans="1:6" x14ac:dyDescent="0.25">
      <c r="A231" t="s">
        <v>367</v>
      </c>
      <c r="B231" t="s">
        <v>247</v>
      </c>
      <c r="C231" s="87">
        <v>7.5410211182820068E-3</v>
      </c>
      <c r="D231" s="87">
        <v>3.0764805786906758E-2</v>
      </c>
      <c r="E231">
        <v>4</v>
      </c>
      <c r="F231">
        <v>4</v>
      </c>
    </row>
    <row r="232" spans="1:6" x14ac:dyDescent="0.25">
      <c r="A232" t="s">
        <v>368</v>
      </c>
      <c r="B232" t="s">
        <v>262</v>
      </c>
      <c r="C232" s="87">
        <v>1.43176803873046E-3</v>
      </c>
      <c r="D232" s="87">
        <v>1.1969309680813419E-2</v>
      </c>
      <c r="E232">
        <v>1</v>
      </c>
      <c r="F232">
        <v>1</v>
      </c>
    </row>
    <row r="233" spans="1:6" x14ac:dyDescent="0.25">
      <c r="A233" t="s">
        <v>369</v>
      </c>
      <c r="B233" t="s">
        <v>136</v>
      </c>
      <c r="C233" s="87">
        <v>5.2983639727035145E-3</v>
      </c>
      <c r="D233" s="87">
        <v>9.7368476349118105E-3</v>
      </c>
      <c r="E233">
        <v>3</v>
      </c>
      <c r="F233">
        <v>1</v>
      </c>
    </row>
    <row r="234" spans="1:6" x14ac:dyDescent="0.25">
      <c r="A234" t="s">
        <v>370</v>
      </c>
      <c r="B234" t="s">
        <v>272</v>
      </c>
      <c r="C234" s="87">
        <v>2.496402989504314E-3</v>
      </c>
      <c r="D234" s="87">
        <v>1.6812457181336362E-2</v>
      </c>
      <c r="E234">
        <v>2</v>
      </c>
      <c r="F234">
        <v>2</v>
      </c>
    </row>
    <row r="235" spans="1:6" x14ac:dyDescent="0.25">
      <c r="A235" t="s">
        <v>371</v>
      </c>
      <c r="B235" t="s">
        <v>234</v>
      </c>
      <c r="C235" s="87">
        <v>1.0551644117099728E-2</v>
      </c>
      <c r="D235" s="87">
        <v>2.313996994395565E-2</v>
      </c>
      <c r="E235">
        <v>5</v>
      </c>
      <c r="F235">
        <v>3</v>
      </c>
    </row>
    <row r="236" spans="1:6" x14ac:dyDescent="0.25">
      <c r="A236" t="s">
        <v>372</v>
      </c>
      <c r="B236" t="s">
        <v>252</v>
      </c>
      <c r="C236" s="87">
        <v>2.2542043528693424E-3</v>
      </c>
      <c r="D236" s="87">
        <v>1.7278378790200298E-2</v>
      </c>
      <c r="E236">
        <v>1</v>
      </c>
      <c r="F236">
        <v>2</v>
      </c>
    </row>
    <row r="237" spans="1:6" x14ac:dyDescent="0.25">
      <c r="A237" t="s">
        <v>373</v>
      </c>
      <c r="B237" t="s">
        <v>121</v>
      </c>
      <c r="C237" s="87">
        <v>1.8009898736891315E-2</v>
      </c>
      <c r="D237" s="87">
        <v>3.6081526388644328E-2</v>
      </c>
      <c r="E237">
        <v>5</v>
      </c>
      <c r="F237">
        <v>5</v>
      </c>
    </row>
    <row r="238" spans="1:6" x14ac:dyDescent="0.25">
      <c r="A238" t="s">
        <v>374</v>
      </c>
      <c r="B238" t="s">
        <v>99</v>
      </c>
      <c r="C238" s="87">
        <v>2.2277228957092309E-3</v>
      </c>
      <c r="D238" s="87">
        <v>2.4898710221227614E-2</v>
      </c>
      <c r="E238">
        <v>1</v>
      </c>
      <c r="F238">
        <v>4</v>
      </c>
    </row>
    <row r="239" spans="1:6" x14ac:dyDescent="0.25">
      <c r="A239" t="s">
        <v>375</v>
      </c>
      <c r="B239" t="s">
        <v>136</v>
      </c>
      <c r="C239" s="87">
        <v>5.8326131988022433E-3</v>
      </c>
      <c r="D239" s="87">
        <v>2.1521177098263924E-2</v>
      </c>
      <c r="E239">
        <v>3</v>
      </c>
      <c r="F239">
        <v>3</v>
      </c>
    </row>
    <row r="240" spans="1:6" x14ac:dyDescent="0.25">
      <c r="A240" t="s">
        <v>376</v>
      </c>
      <c r="B240" t="s">
        <v>117</v>
      </c>
      <c r="C240" s="87">
        <v>1.0576609839748292E-2</v>
      </c>
      <c r="D240" s="87">
        <v>2.8803662641458914E-2</v>
      </c>
      <c r="E240">
        <v>5</v>
      </c>
      <c r="F240">
        <v>4</v>
      </c>
    </row>
    <row r="241" spans="1:6" x14ac:dyDescent="0.25">
      <c r="A241" t="s">
        <v>377</v>
      </c>
      <c r="B241" t="s">
        <v>173</v>
      </c>
      <c r="C241" s="87">
        <v>1.9917719400413128E-3</v>
      </c>
      <c r="D241" s="87">
        <v>1.2949875410535907E-2</v>
      </c>
      <c r="E241">
        <v>1</v>
      </c>
      <c r="F241">
        <v>1</v>
      </c>
    </row>
    <row r="242" spans="1:6" x14ac:dyDescent="0.25">
      <c r="A242" t="s">
        <v>378</v>
      </c>
      <c r="B242" t="s">
        <v>102</v>
      </c>
      <c r="C242" s="87">
        <v>8.3385328444930944E-3</v>
      </c>
      <c r="D242" s="87">
        <v>2.0550644853136894E-2</v>
      </c>
      <c r="E242">
        <v>5</v>
      </c>
      <c r="F242">
        <v>3</v>
      </c>
    </row>
    <row r="243" spans="1:6" x14ac:dyDescent="0.25">
      <c r="A243" t="s">
        <v>379</v>
      </c>
      <c r="B243" t="s">
        <v>133</v>
      </c>
      <c r="C243" s="87">
        <v>3.7030139418817078E-3</v>
      </c>
      <c r="D243" s="87">
        <v>1.3656612485663142E-2</v>
      </c>
      <c r="E243">
        <v>3</v>
      </c>
      <c r="F243">
        <v>2</v>
      </c>
    </row>
    <row r="244" spans="1:6" x14ac:dyDescent="0.25">
      <c r="A244" t="s">
        <v>380</v>
      </c>
      <c r="B244" t="s">
        <v>99</v>
      </c>
      <c r="C244" s="87">
        <v>5.2353876081308315E-3</v>
      </c>
      <c r="D244" s="87">
        <v>2.2332679374131071E-2</v>
      </c>
      <c r="E244">
        <v>3</v>
      </c>
      <c r="F244">
        <v>3</v>
      </c>
    </row>
    <row r="245" spans="1:6" x14ac:dyDescent="0.25">
      <c r="A245" t="s">
        <v>381</v>
      </c>
      <c r="B245" t="s">
        <v>247</v>
      </c>
      <c r="C245" s="87">
        <v>1.0442617878332193E-2</v>
      </c>
      <c r="D245" s="87">
        <v>1.7359792723660828E-2</v>
      </c>
      <c r="E245">
        <v>5</v>
      </c>
      <c r="F245">
        <v>2</v>
      </c>
    </row>
    <row r="246" spans="1:6" x14ac:dyDescent="0.25">
      <c r="A246" t="s">
        <v>382</v>
      </c>
      <c r="B246" t="s">
        <v>277</v>
      </c>
      <c r="C246" s="87">
        <v>6.0052817219556104E-2</v>
      </c>
      <c r="D246" s="87">
        <v>5.6926857849272539E-2</v>
      </c>
      <c r="E246">
        <v>5</v>
      </c>
      <c r="F246">
        <v>5</v>
      </c>
    </row>
    <row r="247" spans="1:6" x14ac:dyDescent="0.25">
      <c r="A247" t="s">
        <v>383</v>
      </c>
      <c r="B247" t="s">
        <v>125</v>
      </c>
      <c r="C247" s="87">
        <v>8.3744146531743006E-4</v>
      </c>
      <c r="D247" s="87">
        <v>1.1311112738904051E-2</v>
      </c>
      <c r="E247">
        <v>1</v>
      </c>
      <c r="F247">
        <v>1</v>
      </c>
    </row>
    <row r="248" spans="1:6" x14ac:dyDescent="0.25">
      <c r="A248" t="s">
        <v>384</v>
      </c>
      <c r="B248" t="s">
        <v>141</v>
      </c>
      <c r="C248" s="87">
        <v>1.6094416463051523E-3</v>
      </c>
      <c r="D248" s="87">
        <v>2.1753762585403139E-2</v>
      </c>
      <c r="E248">
        <v>1</v>
      </c>
      <c r="F248">
        <v>3</v>
      </c>
    </row>
    <row r="249" spans="1:6" x14ac:dyDescent="0.25">
      <c r="A249" t="s">
        <v>385</v>
      </c>
      <c r="B249" t="s">
        <v>125</v>
      </c>
      <c r="C249" s="87">
        <v>7.0814460244964276E-4</v>
      </c>
      <c r="D249" s="87">
        <v>1.0713073066784713E-2</v>
      </c>
      <c r="E249">
        <v>1</v>
      </c>
      <c r="F249">
        <v>1</v>
      </c>
    </row>
    <row r="250" spans="1:6" x14ac:dyDescent="0.25">
      <c r="A250" t="s">
        <v>386</v>
      </c>
      <c r="B250" t="s">
        <v>138</v>
      </c>
      <c r="C250" s="87">
        <v>5.9508574949766998E-3</v>
      </c>
      <c r="D250" s="87">
        <v>6.272256264174686E-2</v>
      </c>
      <c r="E250">
        <v>3</v>
      </c>
      <c r="F250">
        <v>5</v>
      </c>
    </row>
    <row r="251" spans="1:6" x14ac:dyDescent="0.25">
      <c r="A251" t="s">
        <v>387</v>
      </c>
      <c r="B251" t="s">
        <v>168</v>
      </c>
      <c r="C251" s="87">
        <v>1.1660601776800793E-2</v>
      </c>
      <c r="D251" s="87">
        <v>4.2287988564879718E-2</v>
      </c>
      <c r="E251">
        <v>5</v>
      </c>
      <c r="F251">
        <v>5</v>
      </c>
    </row>
    <row r="252" spans="1:6" x14ac:dyDescent="0.25">
      <c r="A252" t="s">
        <v>388</v>
      </c>
      <c r="B252" t="s">
        <v>389</v>
      </c>
      <c r="C252" s="87">
        <v>1.0096461461703628E-3</v>
      </c>
      <c r="D252" s="87">
        <v>1.9110402459031981E-2</v>
      </c>
      <c r="E252">
        <v>1</v>
      </c>
      <c r="F252">
        <v>3</v>
      </c>
    </row>
    <row r="253" spans="1:6" x14ac:dyDescent="0.25">
      <c r="A253" t="s">
        <v>390</v>
      </c>
      <c r="B253" t="s">
        <v>157</v>
      </c>
      <c r="C253" s="87">
        <v>1.6449927264678818E-3</v>
      </c>
      <c r="D253" s="87">
        <v>1.3836212749485407E-2</v>
      </c>
      <c r="E253">
        <v>1</v>
      </c>
      <c r="F253">
        <v>2</v>
      </c>
    </row>
    <row r="254" spans="1:6" x14ac:dyDescent="0.25">
      <c r="A254" t="s">
        <v>391</v>
      </c>
      <c r="B254" t="s">
        <v>392</v>
      </c>
      <c r="C254" s="87">
        <v>9.1640859139515089E-3</v>
      </c>
      <c r="D254" s="87">
        <v>3.4630658427474335E-2</v>
      </c>
      <c r="E254">
        <v>5</v>
      </c>
      <c r="F254">
        <v>5</v>
      </c>
    </row>
    <row r="255" spans="1:6" x14ac:dyDescent="0.25">
      <c r="A255" t="s">
        <v>393</v>
      </c>
      <c r="B255" t="s">
        <v>178</v>
      </c>
      <c r="C255" s="87">
        <v>5.3635935010936948E-4</v>
      </c>
      <c r="D255" s="87">
        <v>1.4083107382747616E-2</v>
      </c>
      <c r="E255">
        <v>1</v>
      </c>
      <c r="F255">
        <v>2</v>
      </c>
    </row>
    <row r="256" spans="1:6" x14ac:dyDescent="0.25">
      <c r="A256" t="s">
        <v>394</v>
      </c>
      <c r="B256" t="s">
        <v>164</v>
      </c>
      <c r="C256" s="87">
        <v>3.5016264718146324E-3</v>
      </c>
      <c r="D256" s="87">
        <v>1.4063377923492886E-2</v>
      </c>
      <c r="E256">
        <v>3</v>
      </c>
      <c r="F256">
        <v>2</v>
      </c>
    </row>
    <row r="257" spans="1:6" x14ac:dyDescent="0.25">
      <c r="A257" t="s">
        <v>395</v>
      </c>
      <c r="B257" t="s">
        <v>97</v>
      </c>
      <c r="C257" s="87">
        <v>8.205014746236753E-3</v>
      </c>
      <c r="D257" s="87">
        <v>7.6146677059114806E-2</v>
      </c>
      <c r="E257">
        <v>5</v>
      </c>
      <c r="F257">
        <v>5</v>
      </c>
    </row>
    <row r="258" spans="1:6" x14ac:dyDescent="0.25">
      <c r="A258" t="s">
        <v>396</v>
      </c>
      <c r="B258" t="s">
        <v>93</v>
      </c>
      <c r="C258" s="87">
        <v>1.6496052599737645E-3</v>
      </c>
      <c r="D258" s="87">
        <v>1.2437692960319702E-2</v>
      </c>
      <c r="E258">
        <v>1</v>
      </c>
      <c r="F258">
        <v>1</v>
      </c>
    </row>
    <row r="259" spans="1:6" x14ac:dyDescent="0.25">
      <c r="A259" t="s">
        <v>397</v>
      </c>
      <c r="B259" t="s">
        <v>136</v>
      </c>
      <c r="C259" s="87">
        <v>6.0896977161052209E-3</v>
      </c>
      <c r="D259" s="87">
        <v>1.3217361473087934E-2</v>
      </c>
      <c r="E259">
        <v>3</v>
      </c>
      <c r="F259">
        <v>2</v>
      </c>
    </row>
    <row r="260" spans="1:6" x14ac:dyDescent="0.25">
      <c r="A260" t="s">
        <v>398</v>
      </c>
      <c r="B260" t="s">
        <v>227</v>
      </c>
      <c r="C260" s="87">
        <v>2.9500117369996096E-2</v>
      </c>
      <c r="D260" s="87">
        <v>2.6584031745662408E-2</v>
      </c>
      <c r="E260">
        <v>5</v>
      </c>
      <c r="F260">
        <v>4</v>
      </c>
    </row>
    <row r="261" spans="1:6" x14ac:dyDescent="0.25">
      <c r="A261" t="s">
        <v>399</v>
      </c>
      <c r="B261" t="s">
        <v>400</v>
      </c>
      <c r="C261" s="87">
        <v>3.0356377594644886E-3</v>
      </c>
      <c r="D261" s="87">
        <v>3.2566822186522217E-2</v>
      </c>
      <c r="E261">
        <v>2</v>
      </c>
      <c r="F261">
        <v>5</v>
      </c>
    </row>
    <row r="262" spans="1:6" x14ac:dyDescent="0.25">
      <c r="A262" t="s">
        <v>401</v>
      </c>
      <c r="B262" t="s">
        <v>99</v>
      </c>
      <c r="C262" s="87">
        <v>3.1097277274295281E-3</v>
      </c>
      <c r="D262" s="87">
        <v>2.3005728359943994E-2</v>
      </c>
      <c r="E262">
        <v>2</v>
      </c>
      <c r="F262">
        <v>3</v>
      </c>
    </row>
    <row r="263" spans="1:6" x14ac:dyDescent="0.25">
      <c r="A263" t="s">
        <v>402</v>
      </c>
      <c r="B263" t="s">
        <v>117</v>
      </c>
      <c r="C263" s="87">
        <v>2.5880753331833624E-3</v>
      </c>
      <c r="D263" s="87">
        <v>1.1621605036991106E-2</v>
      </c>
      <c r="E263">
        <v>2</v>
      </c>
      <c r="F263">
        <v>1</v>
      </c>
    </row>
    <row r="264" spans="1:6" x14ac:dyDescent="0.25">
      <c r="A264" t="s">
        <v>403</v>
      </c>
      <c r="B264" t="s">
        <v>95</v>
      </c>
      <c r="C264" s="87">
        <v>8.1720088181581527E-4</v>
      </c>
      <c r="D264" s="87">
        <v>2.6214941695517403E-2</v>
      </c>
      <c r="E264">
        <v>1</v>
      </c>
      <c r="F264">
        <v>4</v>
      </c>
    </row>
    <row r="265" spans="1:6" x14ac:dyDescent="0.25">
      <c r="A265" t="s">
        <v>404</v>
      </c>
      <c r="B265" t="s">
        <v>141</v>
      </c>
      <c r="C265" s="87">
        <v>2.1094730707797173E-3</v>
      </c>
      <c r="D265" s="87">
        <v>2.4502924895509853E-2</v>
      </c>
      <c r="E265">
        <v>1</v>
      </c>
      <c r="F265">
        <v>4</v>
      </c>
    </row>
    <row r="266" spans="1:6" x14ac:dyDescent="0.25">
      <c r="A266" t="s">
        <v>405</v>
      </c>
      <c r="B266" t="s">
        <v>262</v>
      </c>
      <c r="C266" s="87">
        <v>3.1091841392020519E-3</v>
      </c>
      <c r="D266" s="87">
        <v>1.8540217792477234E-2</v>
      </c>
      <c r="E266">
        <v>2</v>
      </c>
      <c r="F266">
        <v>3</v>
      </c>
    </row>
    <row r="267" spans="1:6" x14ac:dyDescent="0.25">
      <c r="A267" t="s">
        <v>406</v>
      </c>
      <c r="B267" t="s">
        <v>117</v>
      </c>
      <c r="C267" s="87">
        <v>2.8105475369502664E-3</v>
      </c>
      <c r="D267" s="87">
        <v>1.5111855631859249E-2</v>
      </c>
      <c r="E267">
        <v>2</v>
      </c>
      <c r="F267">
        <v>2</v>
      </c>
    </row>
    <row r="268" spans="1:6" x14ac:dyDescent="0.25">
      <c r="A268" t="s">
        <v>407</v>
      </c>
      <c r="B268" t="s">
        <v>104</v>
      </c>
      <c r="C268" s="87">
        <v>1.3097541498962363E-3</v>
      </c>
      <c r="D268" s="87">
        <v>1.3730982488521379E-2</v>
      </c>
      <c r="E268">
        <v>1</v>
      </c>
      <c r="F268">
        <v>2</v>
      </c>
    </row>
    <row r="269" spans="1:6" x14ac:dyDescent="0.25">
      <c r="A269" t="s">
        <v>408</v>
      </c>
      <c r="B269" t="s">
        <v>362</v>
      </c>
      <c r="C269" s="87">
        <v>1.2045643739707616E-2</v>
      </c>
      <c r="D269" s="87">
        <v>5.1272282371797352E-2</v>
      </c>
      <c r="E269">
        <v>5</v>
      </c>
      <c r="F269">
        <v>5</v>
      </c>
    </row>
    <row r="270" spans="1:6" x14ac:dyDescent="0.25">
      <c r="A270" t="s">
        <v>409</v>
      </c>
      <c r="B270" t="s">
        <v>136</v>
      </c>
      <c r="C270" s="87">
        <v>2.70817258508415E-3</v>
      </c>
      <c r="D270" s="87">
        <v>1.4405163868258004E-2</v>
      </c>
      <c r="E270">
        <v>2</v>
      </c>
      <c r="F270">
        <v>2</v>
      </c>
    </row>
    <row r="271" spans="1:6" x14ac:dyDescent="0.25">
      <c r="A271" t="s">
        <v>410</v>
      </c>
      <c r="B271" t="s">
        <v>99</v>
      </c>
      <c r="C271" s="87">
        <v>1.7885252247146152E-3</v>
      </c>
      <c r="D271" s="87">
        <v>2.1694869084659438E-2</v>
      </c>
      <c r="E271">
        <v>1</v>
      </c>
      <c r="F271">
        <v>3</v>
      </c>
    </row>
    <row r="272" spans="1:6" x14ac:dyDescent="0.25">
      <c r="A272" t="s">
        <v>411</v>
      </c>
      <c r="B272" t="s">
        <v>136</v>
      </c>
      <c r="C272" s="87">
        <v>3.9240267929978711E-3</v>
      </c>
      <c r="D272" s="87">
        <v>1.6432988326963785E-2</v>
      </c>
      <c r="E272">
        <v>3</v>
      </c>
      <c r="F272">
        <v>2</v>
      </c>
    </row>
    <row r="273" spans="1:6" x14ac:dyDescent="0.25">
      <c r="A273" t="s">
        <v>412</v>
      </c>
      <c r="B273" t="s">
        <v>141</v>
      </c>
      <c r="C273" s="87">
        <v>1.4556019068047283E-3</v>
      </c>
      <c r="D273" s="87">
        <v>2.1066743833594203E-2</v>
      </c>
      <c r="E273">
        <v>1</v>
      </c>
      <c r="F273">
        <v>3</v>
      </c>
    </row>
    <row r="274" spans="1:6" x14ac:dyDescent="0.25">
      <c r="A274" t="s">
        <v>413</v>
      </c>
      <c r="B274" t="s">
        <v>97</v>
      </c>
      <c r="C274" s="87">
        <v>1.2683752983956018E-3</v>
      </c>
      <c r="D274" s="87">
        <v>3.6351492318130188E-2</v>
      </c>
      <c r="E274">
        <v>1</v>
      </c>
      <c r="F274">
        <v>5</v>
      </c>
    </row>
    <row r="275" spans="1:6" x14ac:dyDescent="0.25">
      <c r="A275" t="s">
        <v>414</v>
      </c>
      <c r="B275" t="s">
        <v>115</v>
      </c>
      <c r="C275" s="87">
        <v>8.2286374302635301E-3</v>
      </c>
      <c r="D275" s="87">
        <v>3.778022171582017E-2</v>
      </c>
      <c r="E275">
        <v>5</v>
      </c>
      <c r="F275">
        <v>5</v>
      </c>
    </row>
    <row r="276" spans="1:6" x14ac:dyDescent="0.25">
      <c r="A276" t="s">
        <v>415</v>
      </c>
      <c r="B276" t="s">
        <v>104</v>
      </c>
      <c r="C276" s="87">
        <v>1.732580640974937E-3</v>
      </c>
      <c r="D276" s="87">
        <v>1.0715707428665235E-2</v>
      </c>
      <c r="E276">
        <v>1</v>
      </c>
      <c r="F276">
        <v>1</v>
      </c>
    </row>
    <row r="277" spans="1:6" x14ac:dyDescent="0.25">
      <c r="A277" t="s">
        <v>416</v>
      </c>
      <c r="B277" t="s">
        <v>155</v>
      </c>
      <c r="C277" s="87">
        <v>3.6651711328214345E-3</v>
      </c>
      <c r="D277" s="87">
        <v>2.0739811878987043E-2</v>
      </c>
      <c r="E277">
        <v>3</v>
      </c>
      <c r="F277">
        <v>3</v>
      </c>
    </row>
    <row r="278" spans="1:6" x14ac:dyDescent="0.25">
      <c r="A278" t="s">
        <v>417</v>
      </c>
      <c r="B278" t="s">
        <v>173</v>
      </c>
      <c r="C278" s="87">
        <v>5.4596012680704735E-3</v>
      </c>
      <c r="D278" s="87">
        <v>1.9880213783066439E-2</v>
      </c>
      <c r="E278">
        <v>3</v>
      </c>
      <c r="F278">
        <v>3</v>
      </c>
    </row>
    <row r="279" spans="1:6" x14ac:dyDescent="0.25">
      <c r="A279" t="s">
        <v>418</v>
      </c>
      <c r="B279" t="s">
        <v>136</v>
      </c>
      <c r="C279" s="87">
        <v>6.616235861317518E-3</v>
      </c>
      <c r="D279" s="87">
        <v>1.4580610705121504E-2</v>
      </c>
      <c r="E279">
        <v>4</v>
      </c>
      <c r="F279">
        <v>2</v>
      </c>
    </row>
    <row r="280" spans="1:6" x14ac:dyDescent="0.25">
      <c r="A280" t="s">
        <v>419</v>
      </c>
      <c r="B280" t="s">
        <v>136</v>
      </c>
      <c r="C280" s="87">
        <v>3.8037336287458489E-3</v>
      </c>
      <c r="D280" s="87">
        <v>1.0055632696062109E-2</v>
      </c>
      <c r="E280">
        <v>3</v>
      </c>
      <c r="F280">
        <v>1</v>
      </c>
    </row>
    <row r="281" spans="1:6" x14ac:dyDescent="0.25">
      <c r="A281" t="s">
        <v>420</v>
      </c>
      <c r="B281" t="s">
        <v>93</v>
      </c>
      <c r="C281" s="87">
        <v>1.5108853824879558E-3</v>
      </c>
      <c r="D281" s="87">
        <v>1.1180298568625919E-2</v>
      </c>
      <c r="E281">
        <v>1</v>
      </c>
      <c r="F281">
        <v>1</v>
      </c>
    </row>
    <row r="282" spans="1:6" x14ac:dyDescent="0.25">
      <c r="A282" t="s">
        <v>421</v>
      </c>
      <c r="B282" t="s">
        <v>227</v>
      </c>
      <c r="C282" s="87">
        <v>4.4785885768712794E-3</v>
      </c>
      <c r="D282" s="87">
        <v>3.4897733940763523E-2</v>
      </c>
      <c r="E282">
        <v>3</v>
      </c>
      <c r="F282">
        <v>5</v>
      </c>
    </row>
    <row r="283" spans="1:6" x14ac:dyDescent="0.25">
      <c r="A283" t="s">
        <v>422</v>
      </c>
      <c r="B283" t="s">
        <v>192</v>
      </c>
      <c r="C283" s="87">
        <v>1.7961065867279972E-2</v>
      </c>
      <c r="D283" s="87">
        <v>2.3281510706903576E-2</v>
      </c>
      <c r="E283">
        <v>5</v>
      </c>
      <c r="F283">
        <v>4</v>
      </c>
    </row>
    <row r="284" spans="1:6" x14ac:dyDescent="0.25">
      <c r="A284" t="s">
        <v>423</v>
      </c>
      <c r="B284" t="s">
        <v>136</v>
      </c>
      <c r="C284" s="87">
        <v>1.1794769144437606E-2</v>
      </c>
      <c r="D284" s="87">
        <v>1.5354653748403703E-2</v>
      </c>
      <c r="E284">
        <v>5</v>
      </c>
      <c r="F284">
        <v>2</v>
      </c>
    </row>
    <row r="285" spans="1:6" x14ac:dyDescent="0.25">
      <c r="A285" t="s">
        <v>424</v>
      </c>
      <c r="B285" t="s">
        <v>141</v>
      </c>
      <c r="C285" s="87">
        <v>5.8641666560967252E-3</v>
      </c>
      <c r="D285" s="87">
        <v>4.7603880366920037E-2</v>
      </c>
      <c r="E285">
        <v>3</v>
      </c>
      <c r="F285">
        <v>5</v>
      </c>
    </row>
    <row r="286" spans="1:6" x14ac:dyDescent="0.25">
      <c r="A286" t="s">
        <v>425</v>
      </c>
      <c r="B286" t="s">
        <v>99</v>
      </c>
      <c r="C286" s="87">
        <v>3.6420928673788779E-3</v>
      </c>
      <c r="D286" s="87">
        <v>2.113598935352623E-2</v>
      </c>
      <c r="E286">
        <v>3</v>
      </c>
      <c r="F286">
        <v>3</v>
      </c>
    </row>
    <row r="287" spans="1:6" x14ac:dyDescent="0.25">
      <c r="A287" t="s">
        <v>426</v>
      </c>
      <c r="B287" t="s">
        <v>136</v>
      </c>
      <c r="C287" s="87">
        <v>4.246410070812604E-3</v>
      </c>
      <c r="D287" s="87">
        <v>1.0894731185671065E-2</v>
      </c>
      <c r="E287">
        <v>3</v>
      </c>
      <c r="F287">
        <v>1</v>
      </c>
    </row>
    <row r="288" spans="1:6" x14ac:dyDescent="0.25">
      <c r="A288" t="s">
        <v>427</v>
      </c>
      <c r="B288" t="s">
        <v>113</v>
      </c>
      <c r="C288" s="87">
        <v>8.961923717119822E-3</v>
      </c>
      <c r="D288" s="87">
        <v>4.7967571802606468E-2</v>
      </c>
      <c r="E288">
        <v>5</v>
      </c>
      <c r="F288">
        <v>5</v>
      </c>
    </row>
    <row r="289" spans="1:6" x14ac:dyDescent="0.25">
      <c r="A289" t="s">
        <v>428</v>
      </c>
      <c r="B289" t="s">
        <v>102</v>
      </c>
      <c r="C289" s="87">
        <v>3.2902954319602544E-2</v>
      </c>
      <c r="D289" s="87">
        <v>3.9152132338614684E-2</v>
      </c>
      <c r="E289">
        <v>5</v>
      </c>
      <c r="F289">
        <v>5</v>
      </c>
    </row>
    <row r="290" spans="1:6" x14ac:dyDescent="0.25">
      <c r="A290" t="s">
        <v>429</v>
      </c>
      <c r="B290" t="s">
        <v>97</v>
      </c>
      <c r="C290" s="87">
        <v>3.2880947199044543E-3</v>
      </c>
      <c r="D290" s="87">
        <v>4.6019175805362231E-2</v>
      </c>
      <c r="E290">
        <v>2</v>
      </c>
      <c r="F290">
        <v>5</v>
      </c>
    </row>
    <row r="291" spans="1:6" x14ac:dyDescent="0.25">
      <c r="A291" t="s">
        <v>430</v>
      </c>
      <c r="B291" t="s">
        <v>227</v>
      </c>
      <c r="C291" s="87">
        <v>4.4592415700214875E-3</v>
      </c>
      <c r="D291" s="87">
        <v>2.3552596493783304E-2</v>
      </c>
      <c r="E291">
        <v>3</v>
      </c>
      <c r="F291">
        <v>4</v>
      </c>
    </row>
    <row r="292" spans="1:6" x14ac:dyDescent="0.25">
      <c r="A292" t="s">
        <v>431</v>
      </c>
      <c r="B292" t="s">
        <v>432</v>
      </c>
      <c r="C292" s="87">
        <v>1.9902303012532831E-3</v>
      </c>
      <c r="D292" s="87">
        <v>3.1684473060893198E-2</v>
      </c>
      <c r="E292">
        <v>1</v>
      </c>
      <c r="F292">
        <v>4</v>
      </c>
    </row>
    <row r="293" spans="1:6" x14ac:dyDescent="0.25">
      <c r="A293" t="s">
        <v>433</v>
      </c>
      <c r="B293" t="s">
        <v>347</v>
      </c>
      <c r="C293" s="87">
        <v>1.1212502022247222E-2</v>
      </c>
      <c r="D293" s="87">
        <v>3.7621284943510622E-2</v>
      </c>
      <c r="E293">
        <v>5</v>
      </c>
      <c r="F293">
        <v>5</v>
      </c>
    </row>
    <row r="294" spans="1:6" x14ac:dyDescent="0.25">
      <c r="A294" t="s">
        <v>434</v>
      </c>
      <c r="B294" t="s">
        <v>155</v>
      </c>
      <c r="C294" s="87">
        <v>3.3497358876385167E-5</v>
      </c>
      <c r="D294" s="87">
        <v>2.4234131226522272E-2</v>
      </c>
      <c r="E294">
        <v>1</v>
      </c>
      <c r="F294">
        <v>4</v>
      </c>
    </row>
    <row r="295" spans="1:6" x14ac:dyDescent="0.25">
      <c r="A295" t="s">
        <v>435</v>
      </c>
      <c r="B295" t="s">
        <v>436</v>
      </c>
      <c r="C295" s="87">
        <v>4.705492849080819E-3</v>
      </c>
      <c r="D295" s="87">
        <v>2.6140880162793093E-2</v>
      </c>
      <c r="E295">
        <v>3</v>
      </c>
      <c r="F295">
        <v>4</v>
      </c>
    </row>
    <row r="296" spans="1:6" x14ac:dyDescent="0.25">
      <c r="A296" t="s">
        <v>437</v>
      </c>
      <c r="B296" t="s">
        <v>95</v>
      </c>
      <c r="C296" s="87">
        <v>2.4511656784196329E-3</v>
      </c>
      <c r="D296" s="87">
        <v>3.2772541899261966E-2</v>
      </c>
      <c r="E296">
        <v>2</v>
      </c>
      <c r="F296">
        <v>5</v>
      </c>
    </row>
    <row r="297" spans="1:6" x14ac:dyDescent="0.25">
      <c r="A297" t="s">
        <v>438</v>
      </c>
      <c r="B297" t="s">
        <v>133</v>
      </c>
      <c r="C297" s="87">
        <v>4.2149471182247912E-3</v>
      </c>
      <c r="D297" s="87">
        <v>2.267752367911197E-2</v>
      </c>
      <c r="E297">
        <v>3</v>
      </c>
      <c r="F297">
        <v>3</v>
      </c>
    </row>
    <row r="298" spans="1:6" x14ac:dyDescent="0.25">
      <c r="A298" t="s">
        <v>439</v>
      </c>
      <c r="B298" t="s">
        <v>138</v>
      </c>
      <c r="C298" s="87">
        <v>2.4050030708168729E-3</v>
      </c>
      <c r="D298" s="87">
        <v>2.5913260620778797E-2</v>
      </c>
      <c r="E298">
        <v>2</v>
      </c>
      <c r="F298">
        <v>4</v>
      </c>
    </row>
    <row r="299" spans="1:6" x14ac:dyDescent="0.25">
      <c r="A299" t="s">
        <v>440</v>
      </c>
      <c r="B299" t="s">
        <v>104</v>
      </c>
      <c r="C299" s="87">
        <v>1.3076136768156282E-2</v>
      </c>
      <c r="D299" s="87">
        <v>2.5609182047150587E-2</v>
      </c>
      <c r="E299">
        <v>5</v>
      </c>
      <c r="F299">
        <v>4</v>
      </c>
    </row>
    <row r="300" spans="1:6" x14ac:dyDescent="0.25">
      <c r="A300" t="s">
        <v>441</v>
      </c>
      <c r="B300" t="s">
        <v>182</v>
      </c>
      <c r="C300" s="87">
        <v>3.6704112547165059E-3</v>
      </c>
      <c r="D300" s="87">
        <v>1.6807975424894751E-2</v>
      </c>
      <c r="E300">
        <v>3</v>
      </c>
      <c r="F300">
        <v>2</v>
      </c>
    </row>
    <row r="301" spans="1:6" x14ac:dyDescent="0.25">
      <c r="A301" t="s">
        <v>442</v>
      </c>
      <c r="B301" t="s">
        <v>182</v>
      </c>
      <c r="C301" s="87">
        <v>5.628701275946133E-3</v>
      </c>
      <c r="D301" s="87">
        <v>2.768834036647275E-2</v>
      </c>
      <c r="E301">
        <v>3</v>
      </c>
      <c r="F301">
        <v>4</v>
      </c>
    </row>
    <row r="302" spans="1:6" x14ac:dyDescent="0.25">
      <c r="A302" t="s">
        <v>443</v>
      </c>
      <c r="B302" t="s">
        <v>99</v>
      </c>
      <c r="C302" s="87">
        <v>1.6269272045119595E-3</v>
      </c>
      <c r="D302" s="87">
        <v>1.8930414195364894E-2</v>
      </c>
      <c r="E302">
        <v>1</v>
      </c>
      <c r="F302">
        <v>3</v>
      </c>
    </row>
    <row r="303" spans="1:6" x14ac:dyDescent="0.25">
      <c r="A303" t="s">
        <v>444</v>
      </c>
      <c r="B303" t="s">
        <v>149</v>
      </c>
      <c r="C303" s="87">
        <v>5.2263474824881884E-3</v>
      </c>
      <c r="D303" s="87">
        <v>1.8538598120494836E-2</v>
      </c>
      <c r="E303">
        <v>3</v>
      </c>
      <c r="F303">
        <v>3</v>
      </c>
    </row>
    <row r="304" spans="1:6" x14ac:dyDescent="0.25">
      <c r="A304" t="s">
        <v>445</v>
      </c>
      <c r="B304" t="s">
        <v>136</v>
      </c>
      <c r="C304" s="87">
        <v>7.8687110534686848E-3</v>
      </c>
      <c r="D304" s="87">
        <v>1.1238810119005141E-2</v>
      </c>
      <c r="E304">
        <v>4</v>
      </c>
      <c r="F304">
        <v>1</v>
      </c>
    </row>
    <row r="305" spans="1:6" x14ac:dyDescent="0.25">
      <c r="A305" t="s">
        <v>446</v>
      </c>
      <c r="B305" t="s">
        <v>149</v>
      </c>
      <c r="C305" s="87">
        <v>2.6736370361677615E-3</v>
      </c>
      <c r="D305" s="87">
        <v>1.9655223123184531E-2</v>
      </c>
      <c r="E305">
        <v>2</v>
      </c>
      <c r="F305">
        <v>3</v>
      </c>
    </row>
    <row r="306" spans="1:6" x14ac:dyDescent="0.25">
      <c r="A306" t="s">
        <v>447</v>
      </c>
      <c r="B306" t="s">
        <v>234</v>
      </c>
      <c r="C306" s="87">
        <v>8.948112521748923E-3</v>
      </c>
      <c r="D306" s="87">
        <v>3.4017302642059516E-2</v>
      </c>
      <c r="E306">
        <v>5</v>
      </c>
      <c r="F306">
        <v>5</v>
      </c>
    </row>
    <row r="307" spans="1:6" x14ac:dyDescent="0.25">
      <c r="A307" t="s">
        <v>448</v>
      </c>
      <c r="B307" t="s">
        <v>111</v>
      </c>
      <c r="C307" s="87">
        <v>6.2334819406778693E-4</v>
      </c>
      <c r="D307" s="87">
        <v>1.0099613948768625E-2</v>
      </c>
      <c r="E307">
        <v>1</v>
      </c>
      <c r="F307">
        <v>1</v>
      </c>
    </row>
    <row r="308" spans="1:6" x14ac:dyDescent="0.25">
      <c r="A308" t="s">
        <v>449</v>
      </c>
      <c r="B308" t="s">
        <v>195</v>
      </c>
      <c r="C308" s="87">
        <v>2.8582864835767453E-3</v>
      </c>
      <c r="D308" s="87">
        <v>9.5402090734640951E-3</v>
      </c>
      <c r="E308">
        <v>2</v>
      </c>
      <c r="F308">
        <v>1</v>
      </c>
    </row>
    <row r="309" spans="1:6" x14ac:dyDescent="0.25">
      <c r="A309" t="s">
        <v>450</v>
      </c>
      <c r="B309" t="s">
        <v>389</v>
      </c>
      <c r="C309" s="87">
        <v>3.8879333661081387E-3</v>
      </c>
      <c r="D309" s="87">
        <v>2.0000582002341831E-2</v>
      </c>
      <c r="E309">
        <v>3</v>
      </c>
      <c r="F309">
        <v>3</v>
      </c>
    </row>
    <row r="310" spans="1:6" x14ac:dyDescent="0.25">
      <c r="A310" t="s">
        <v>451</v>
      </c>
      <c r="B310" t="s">
        <v>164</v>
      </c>
      <c r="C310" s="87">
        <v>0</v>
      </c>
      <c r="D310" s="87">
        <v>1.6523177481991062E-2</v>
      </c>
      <c r="E310">
        <v>1</v>
      </c>
      <c r="F310">
        <v>2</v>
      </c>
    </row>
    <row r="311" spans="1:6" x14ac:dyDescent="0.25">
      <c r="A311" t="s">
        <v>452</v>
      </c>
      <c r="B311" t="s">
        <v>102</v>
      </c>
      <c r="C311" s="87">
        <v>1.8626304994787308E-2</v>
      </c>
      <c r="D311" s="87">
        <v>3.6074398317880257E-2</v>
      </c>
      <c r="E311">
        <v>5</v>
      </c>
      <c r="F311">
        <v>5</v>
      </c>
    </row>
    <row r="312" spans="1:6" x14ac:dyDescent="0.25">
      <c r="A312" t="s">
        <v>453</v>
      </c>
      <c r="B312" t="s">
        <v>121</v>
      </c>
      <c r="C312" s="87">
        <v>1.6858089689899519E-2</v>
      </c>
      <c r="D312" s="87">
        <v>1.9794227180429488E-2</v>
      </c>
      <c r="E312">
        <v>5</v>
      </c>
      <c r="F312">
        <v>3</v>
      </c>
    </row>
    <row r="313" spans="1:6" x14ac:dyDescent="0.25">
      <c r="A313" t="s">
        <v>454</v>
      </c>
      <c r="B313" t="s">
        <v>133</v>
      </c>
      <c r="C313" s="87">
        <v>6.7291405064397207E-3</v>
      </c>
      <c r="D313" s="87">
        <v>2.2520822253503894E-2</v>
      </c>
      <c r="E313">
        <v>4</v>
      </c>
      <c r="F313">
        <v>3</v>
      </c>
    </row>
    <row r="314" spans="1:6" x14ac:dyDescent="0.25">
      <c r="A314" t="s">
        <v>455</v>
      </c>
      <c r="B314" t="s">
        <v>102</v>
      </c>
      <c r="C314" s="87">
        <v>1.1089921687564517E-2</v>
      </c>
      <c r="D314" s="87">
        <v>3.4742835087356504E-2</v>
      </c>
      <c r="E314">
        <v>5</v>
      </c>
      <c r="F314">
        <v>5</v>
      </c>
    </row>
    <row r="315" spans="1:6" x14ac:dyDescent="0.25">
      <c r="A315" t="s">
        <v>456</v>
      </c>
      <c r="B315" t="s">
        <v>232</v>
      </c>
      <c r="C315" s="87">
        <v>3.0432998329223263E-3</v>
      </c>
      <c r="D315" s="87">
        <v>2.5882867292046533E-2</v>
      </c>
      <c r="E315">
        <v>2</v>
      </c>
      <c r="F315">
        <v>4</v>
      </c>
    </row>
    <row r="316" spans="1:6" x14ac:dyDescent="0.25">
      <c r="A316" t="s">
        <v>457</v>
      </c>
      <c r="B316" t="s">
        <v>93</v>
      </c>
      <c r="C316" s="87">
        <v>1.4636715814898369E-3</v>
      </c>
      <c r="D316" s="87">
        <v>4.9365554112355568E-2</v>
      </c>
      <c r="E316">
        <v>1</v>
      </c>
      <c r="F316">
        <v>5</v>
      </c>
    </row>
    <row r="317" spans="1:6" x14ac:dyDescent="0.25">
      <c r="A317" t="s">
        <v>458</v>
      </c>
      <c r="B317" t="s">
        <v>121</v>
      </c>
      <c r="C317" s="87">
        <v>6.636461739832733E-3</v>
      </c>
      <c r="D317" s="87">
        <v>2.9086432911896862E-2</v>
      </c>
      <c r="E317">
        <v>4</v>
      </c>
      <c r="F317">
        <v>4</v>
      </c>
    </row>
    <row r="318" spans="1:6" x14ac:dyDescent="0.25">
      <c r="A318" t="s">
        <v>459</v>
      </c>
      <c r="B318" t="s">
        <v>121</v>
      </c>
      <c r="C318" s="87">
        <v>5.3749985458964996E-3</v>
      </c>
      <c r="D318" s="87">
        <v>1.8586619607757406E-2</v>
      </c>
      <c r="E318">
        <v>3</v>
      </c>
      <c r="F318">
        <v>3</v>
      </c>
    </row>
    <row r="319" spans="1:6" x14ac:dyDescent="0.25">
      <c r="A319" t="s">
        <v>460</v>
      </c>
      <c r="B319" t="s">
        <v>121</v>
      </c>
      <c r="C319" s="87">
        <v>2.2423941018681792E-2</v>
      </c>
      <c r="D319" s="87">
        <v>4.2117078055301717E-2</v>
      </c>
      <c r="E319">
        <v>5</v>
      </c>
      <c r="F319">
        <v>5</v>
      </c>
    </row>
    <row r="320" spans="1:6" x14ac:dyDescent="0.25">
      <c r="A320" t="s">
        <v>461</v>
      </c>
      <c r="B320" t="s">
        <v>121</v>
      </c>
      <c r="C320" s="87">
        <v>3.9194386597008669E-2</v>
      </c>
      <c r="D320" s="87">
        <v>4.4334370193204561E-2</v>
      </c>
      <c r="E320">
        <v>5</v>
      </c>
      <c r="F320">
        <v>5</v>
      </c>
    </row>
    <row r="321" spans="1:6" x14ac:dyDescent="0.25">
      <c r="A321" t="s">
        <v>462</v>
      </c>
      <c r="B321" t="s">
        <v>247</v>
      </c>
      <c r="C321" s="87">
        <v>1.0074375285745089E-2</v>
      </c>
      <c r="D321" s="87">
        <v>2.3982572330053565E-2</v>
      </c>
      <c r="E321">
        <v>5</v>
      </c>
      <c r="F321">
        <v>4</v>
      </c>
    </row>
    <row r="322" spans="1:6" x14ac:dyDescent="0.25">
      <c r="A322" t="s">
        <v>463</v>
      </c>
      <c r="B322" t="s">
        <v>136</v>
      </c>
      <c r="C322" s="87">
        <v>7.5266885011739774E-3</v>
      </c>
      <c r="D322" s="87">
        <v>1.0613937465802768E-2</v>
      </c>
      <c r="E322">
        <v>4</v>
      </c>
      <c r="F322">
        <v>1</v>
      </c>
    </row>
    <row r="323" spans="1:6" x14ac:dyDescent="0.25">
      <c r="A323" t="s">
        <v>464</v>
      </c>
      <c r="B323" t="s">
        <v>121</v>
      </c>
      <c r="C323" s="87">
        <v>7.7367373921427632E-3</v>
      </c>
      <c r="D323" s="87">
        <v>2.1749930558947896E-2</v>
      </c>
      <c r="E323">
        <v>4</v>
      </c>
      <c r="F323">
        <v>3</v>
      </c>
    </row>
    <row r="324" spans="1:6" x14ac:dyDescent="0.25">
      <c r="A324" t="s">
        <v>465</v>
      </c>
      <c r="B324" t="s">
        <v>115</v>
      </c>
      <c r="C324" s="87">
        <v>8.9393633888024699E-3</v>
      </c>
      <c r="D324" s="87">
        <v>2.7630254263788137E-2</v>
      </c>
      <c r="E324">
        <v>5</v>
      </c>
      <c r="F324">
        <v>4</v>
      </c>
    </row>
    <row r="325" spans="1:6" x14ac:dyDescent="0.25">
      <c r="A325" t="s">
        <v>466</v>
      </c>
      <c r="B325" t="s">
        <v>95</v>
      </c>
      <c r="C325" s="87">
        <v>2.2067292694327154E-3</v>
      </c>
      <c r="D325" s="87">
        <v>3.5897493098365534E-2</v>
      </c>
      <c r="E325">
        <v>1</v>
      </c>
      <c r="F325">
        <v>5</v>
      </c>
    </row>
    <row r="326" spans="1:6" x14ac:dyDescent="0.25">
      <c r="A326" t="s">
        <v>467</v>
      </c>
      <c r="B326" t="s">
        <v>93</v>
      </c>
      <c r="C326" s="87">
        <v>1.3870444053835534E-3</v>
      </c>
      <c r="D326" s="87">
        <v>2.010586719625208E-2</v>
      </c>
      <c r="E326">
        <v>1</v>
      </c>
      <c r="F326">
        <v>3</v>
      </c>
    </row>
    <row r="327" spans="1:6" x14ac:dyDescent="0.25">
      <c r="A327" t="s">
        <v>468</v>
      </c>
      <c r="B327" t="s">
        <v>125</v>
      </c>
      <c r="C327" s="87">
        <v>2.7609352618344477E-3</v>
      </c>
      <c r="D327" s="87">
        <v>1.6948765582645114E-2</v>
      </c>
      <c r="E327">
        <v>2</v>
      </c>
      <c r="F327">
        <v>2</v>
      </c>
    </row>
    <row r="328" spans="1:6" x14ac:dyDescent="0.25">
      <c r="A328" t="s">
        <v>469</v>
      </c>
      <c r="B328" t="s">
        <v>192</v>
      </c>
      <c r="C328" s="87">
        <v>7.1192263461898999E-3</v>
      </c>
      <c r="D328" s="87">
        <v>4.4260915576383779E-2</v>
      </c>
      <c r="E328">
        <v>4</v>
      </c>
      <c r="F328">
        <v>5</v>
      </c>
    </row>
    <row r="329" spans="1:6" x14ac:dyDescent="0.25">
      <c r="A329" t="s">
        <v>470</v>
      </c>
      <c r="B329" t="s">
        <v>107</v>
      </c>
      <c r="C329" s="87">
        <v>1.7349093799872289E-3</v>
      </c>
      <c r="D329" s="87">
        <v>1.6484994990529384E-2</v>
      </c>
      <c r="E329">
        <v>1</v>
      </c>
      <c r="F329">
        <v>2</v>
      </c>
    </row>
    <row r="330" spans="1:6" x14ac:dyDescent="0.25">
      <c r="A330" t="s">
        <v>471</v>
      </c>
      <c r="B330" t="s">
        <v>347</v>
      </c>
      <c r="C330" s="87">
        <v>5.1822639733777329E-3</v>
      </c>
      <c r="D330" s="87">
        <v>2.5348503790954376E-2</v>
      </c>
      <c r="E330">
        <v>3</v>
      </c>
      <c r="F330">
        <v>4</v>
      </c>
    </row>
    <row r="331" spans="1:6" x14ac:dyDescent="0.25">
      <c r="A331" t="s">
        <v>472</v>
      </c>
      <c r="B331" t="s">
        <v>178</v>
      </c>
      <c r="C331" s="87">
        <v>8.2045456097497044E-3</v>
      </c>
      <c r="D331" s="87">
        <v>4.5552326014600818E-2</v>
      </c>
      <c r="E331">
        <v>5</v>
      </c>
      <c r="F331">
        <v>5</v>
      </c>
    </row>
    <row r="332" spans="1:6" x14ac:dyDescent="0.25">
      <c r="A332" t="s">
        <v>473</v>
      </c>
      <c r="B332" t="s">
        <v>93</v>
      </c>
      <c r="C332" s="87">
        <v>1.376783765038748E-3</v>
      </c>
      <c r="D332" s="87">
        <v>9.2558658174389276E-3</v>
      </c>
      <c r="E332">
        <v>1</v>
      </c>
      <c r="F332">
        <v>1</v>
      </c>
    </row>
    <row r="333" spans="1:6" x14ac:dyDescent="0.25">
      <c r="A333" t="s">
        <v>474</v>
      </c>
      <c r="B333" t="s">
        <v>436</v>
      </c>
      <c r="C333" s="87">
        <v>3.0489736131114708E-3</v>
      </c>
      <c r="D333" s="87">
        <v>1.8531103376861383E-2</v>
      </c>
      <c r="E333">
        <v>2</v>
      </c>
      <c r="F333">
        <v>3</v>
      </c>
    </row>
    <row r="334" spans="1:6" x14ac:dyDescent="0.25">
      <c r="A334" t="s">
        <v>475</v>
      </c>
      <c r="B334" t="s">
        <v>400</v>
      </c>
      <c r="C334" s="87">
        <v>6.1367823170743159E-3</v>
      </c>
      <c r="D334" s="87">
        <v>3.1781006408499235E-2</v>
      </c>
      <c r="E334">
        <v>3</v>
      </c>
      <c r="F334">
        <v>4</v>
      </c>
    </row>
    <row r="335" spans="1:6" x14ac:dyDescent="0.25">
      <c r="A335" t="s">
        <v>476</v>
      </c>
      <c r="B335" t="s">
        <v>104</v>
      </c>
      <c r="C335" s="87">
        <v>3.8991913319262094E-3</v>
      </c>
      <c r="D335" s="87">
        <v>1.8909832111078755E-2</v>
      </c>
      <c r="E335">
        <v>3</v>
      </c>
      <c r="F335">
        <v>3</v>
      </c>
    </row>
    <row r="336" spans="1:6" x14ac:dyDescent="0.25">
      <c r="A336" t="s">
        <v>477</v>
      </c>
      <c r="B336" t="s">
        <v>178</v>
      </c>
      <c r="C336" s="87">
        <v>3.0361363957655818E-3</v>
      </c>
      <c r="D336" s="87">
        <v>3.6119909601884263E-2</v>
      </c>
      <c r="E336">
        <v>2</v>
      </c>
      <c r="F336">
        <v>5</v>
      </c>
    </row>
    <row r="337" spans="1:6" x14ac:dyDescent="0.25">
      <c r="A337" t="s">
        <v>478</v>
      </c>
      <c r="B337" t="s">
        <v>262</v>
      </c>
      <c r="C337" s="87">
        <v>7.3333835772994543E-4</v>
      </c>
      <c r="D337" s="87">
        <v>1.3598050107247352E-2</v>
      </c>
      <c r="E337">
        <v>1</v>
      </c>
      <c r="F337">
        <v>2</v>
      </c>
    </row>
    <row r="338" spans="1:6" x14ac:dyDescent="0.25">
      <c r="A338" t="s">
        <v>479</v>
      </c>
      <c r="B338" t="s">
        <v>173</v>
      </c>
      <c r="C338" s="87">
        <v>1.8675288595177031E-3</v>
      </c>
      <c r="D338" s="87">
        <v>2.9577729013664764E-2</v>
      </c>
      <c r="E338">
        <v>1</v>
      </c>
      <c r="F338">
        <v>4</v>
      </c>
    </row>
    <row r="339" spans="1:6" x14ac:dyDescent="0.25">
      <c r="A339" t="s">
        <v>480</v>
      </c>
      <c r="B339" t="s">
        <v>133</v>
      </c>
      <c r="C339" s="87">
        <v>4.0786372065697738E-3</v>
      </c>
      <c r="D339" s="87">
        <v>1.7314550209857216E-2</v>
      </c>
      <c r="E339">
        <v>3</v>
      </c>
      <c r="F339">
        <v>2</v>
      </c>
    </row>
    <row r="340" spans="1:6" x14ac:dyDescent="0.25">
      <c r="A340" t="s">
        <v>481</v>
      </c>
      <c r="B340" t="s">
        <v>125</v>
      </c>
      <c r="C340" s="87">
        <v>8.180456314270015E-4</v>
      </c>
      <c r="D340" s="87">
        <v>9.1580253714698672E-3</v>
      </c>
      <c r="E340">
        <v>1</v>
      </c>
      <c r="F340">
        <v>1</v>
      </c>
    </row>
    <row r="341" spans="1:6" x14ac:dyDescent="0.25">
      <c r="A341" t="s">
        <v>482</v>
      </c>
      <c r="B341" t="s">
        <v>178</v>
      </c>
      <c r="C341" s="87">
        <v>3.0884239137390548E-3</v>
      </c>
      <c r="D341" s="87">
        <v>4.4468117888540083E-2</v>
      </c>
      <c r="E341">
        <v>2</v>
      </c>
      <c r="F341">
        <v>5</v>
      </c>
    </row>
    <row r="342" spans="1:6" x14ac:dyDescent="0.25">
      <c r="A342" t="s">
        <v>483</v>
      </c>
      <c r="B342" t="s">
        <v>141</v>
      </c>
      <c r="C342" s="87">
        <v>1.922952677299633E-3</v>
      </c>
      <c r="D342" s="87">
        <v>2.2392968815165018E-2</v>
      </c>
      <c r="E342">
        <v>1</v>
      </c>
      <c r="F342">
        <v>3</v>
      </c>
    </row>
    <row r="343" spans="1:6" x14ac:dyDescent="0.25">
      <c r="A343" t="s">
        <v>484</v>
      </c>
      <c r="B343" t="s">
        <v>115</v>
      </c>
      <c r="C343" s="87">
        <v>5.1786289516864807E-3</v>
      </c>
      <c r="D343" s="87">
        <v>2.5990363220125892E-2</v>
      </c>
      <c r="E343">
        <v>3</v>
      </c>
      <c r="F343">
        <v>4</v>
      </c>
    </row>
    <row r="344" spans="1:6" x14ac:dyDescent="0.25">
      <c r="A344" t="s">
        <v>485</v>
      </c>
      <c r="B344" t="s">
        <v>121</v>
      </c>
      <c r="C344" s="87">
        <v>7.6613716314774512E-3</v>
      </c>
      <c r="D344" s="87">
        <v>2.3337023402097149E-2</v>
      </c>
      <c r="E344">
        <v>4</v>
      </c>
      <c r="F344">
        <v>4</v>
      </c>
    </row>
    <row r="345" spans="1:6" x14ac:dyDescent="0.25">
      <c r="A345" t="s">
        <v>486</v>
      </c>
      <c r="B345" t="s">
        <v>195</v>
      </c>
      <c r="C345" s="87">
        <v>6.474246232936404E-3</v>
      </c>
      <c r="D345" s="87">
        <v>5.4616397369472248E-2</v>
      </c>
      <c r="E345">
        <v>4</v>
      </c>
      <c r="F345">
        <v>5</v>
      </c>
    </row>
    <row r="346" spans="1:6" x14ac:dyDescent="0.25">
      <c r="A346" t="s">
        <v>487</v>
      </c>
      <c r="B346" t="s">
        <v>389</v>
      </c>
      <c r="C346" s="87">
        <v>1.4180687585601045E-3</v>
      </c>
      <c r="D346" s="87">
        <v>2.2429983440413966E-2</v>
      </c>
      <c r="E346">
        <v>1</v>
      </c>
      <c r="F346">
        <v>3</v>
      </c>
    </row>
    <row r="347" spans="1:6" x14ac:dyDescent="0.25">
      <c r="A347" t="s">
        <v>488</v>
      </c>
      <c r="B347" t="s">
        <v>133</v>
      </c>
      <c r="C347" s="87">
        <v>4.1067032618739485E-3</v>
      </c>
      <c r="D347" s="87">
        <v>1.3498890021998134E-2</v>
      </c>
      <c r="E347">
        <v>3</v>
      </c>
      <c r="F347">
        <v>2</v>
      </c>
    </row>
    <row r="348" spans="1:6" x14ac:dyDescent="0.25">
      <c r="A348" t="s">
        <v>489</v>
      </c>
      <c r="B348" t="s">
        <v>347</v>
      </c>
      <c r="C348" s="87">
        <v>3.6052940441395876E-3</v>
      </c>
      <c r="D348" s="87">
        <v>1.8584915388227593E-2</v>
      </c>
      <c r="E348">
        <v>3</v>
      </c>
      <c r="F348">
        <v>3</v>
      </c>
    </row>
    <row r="349" spans="1:6" x14ac:dyDescent="0.25">
      <c r="A349" t="s">
        <v>490</v>
      </c>
      <c r="B349" t="s">
        <v>95</v>
      </c>
      <c r="C349" s="87">
        <v>3.4772628662039567E-3</v>
      </c>
      <c r="D349" s="87">
        <v>3.4068106268232951E-2</v>
      </c>
      <c r="E349">
        <v>3</v>
      </c>
      <c r="F349">
        <v>5</v>
      </c>
    </row>
    <row r="350" spans="1:6" x14ac:dyDescent="0.25">
      <c r="A350" t="s">
        <v>491</v>
      </c>
      <c r="B350" t="s">
        <v>136</v>
      </c>
      <c r="C350" s="87">
        <v>6.6839186270044593E-3</v>
      </c>
      <c r="D350" s="87">
        <v>1.0920219080328449E-2</v>
      </c>
      <c r="E350">
        <v>4</v>
      </c>
      <c r="F350">
        <v>1</v>
      </c>
    </row>
    <row r="351" spans="1:6" x14ac:dyDescent="0.25">
      <c r="A351" t="s">
        <v>492</v>
      </c>
      <c r="B351" t="s">
        <v>111</v>
      </c>
      <c r="C351" s="87">
        <v>1.7114231193801361E-3</v>
      </c>
      <c r="D351" s="87">
        <v>1.4770571439176781E-2</v>
      </c>
      <c r="E351">
        <v>1</v>
      </c>
      <c r="F351">
        <v>2</v>
      </c>
    </row>
    <row r="352" spans="1:6" x14ac:dyDescent="0.25">
      <c r="A352" t="s">
        <v>493</v>
      </c>
      <c r="B352" t="s">
        <v>347</v>
      </c>
      <c r="C352" s="87">
        <v>5.8833754955319902E-3</v>
      </c>
      <c r="D352" s="87">
        <v>2.9105575278019925E-2</v>
      </c>
      <c r="E352">
        <v>3</v>
      </c>
      <c r="F352">
        <v>4</v>
      </c>
    </row>
    <row r="353" spans="1:6" x14ac:dyDescent="0.25">
      <c r="A353" t="s">
        <v>494</v>
      </c>
      <c r="B353" t="s">
        <v>195</v>
      </c>
      <c r="C353" s="87">
        <v>4.5614807207605117E-3</v>
      </c>
      <c r="D353" s="87">
        <v>2.3649889501276236E-2</v>
      </c>
      <c r="E353">
        <v>3</v>
      </c>
      <c r="F353">
        <v>4</v>
      </c>
    </row>
    <row r="354" spans="1:6" x14ac:dyDescent="0.25">
      <c r="A354" t="s">
        <v>495</v>
      </c>
      <c r="B354" t="s">
        <v>234</v>
      </c>
      <c r="C354" s="87">
        <v>8.4180813086451711E-3</v>
      </c>
      <c r="D354" s="87">
        <v>4.2993074643614966E-2</v>
      </c>
      <c r="E354">
        <v>5</v>
      </c>
      <c r="F354">
        <v>5</v>
      </c>
    </row>
    <row r="355" spans="1:6" x14ac:dyDescent="0.25">
      <c r="A355" t="s">
        <v>496</v>
      </c>
      <c r="B355" t="s">
        <v>173</v>
      </c>
      <c r="C355" s="87">
        <v>8.3411340649257109E-4</v>
      </c>
      <c r="D355" s="87">
        <v>1.757692833321025E-2</v>
      </c>
      <c r="E355">
        <v>1</v>
      </c>
      <c r="F355">
        <v>2</v>
      </c>
    </row>
    <row r="356" spans="1:6" x14ac:dyDescent="0.25">
      <c r="A356" t="s">
        <v>497</v>
      </c>
      <c r="B356" t="s">
        <v>136</v>
      </c>
      <c r="C356" s="87">
        <v>5.1240643599963524E-3</v>
      </c>
      <c r="D356" s="87">
        <v>8.6341217755203353E-3</v>
      </c>
      <c r="E356">
        <v>3</v>
      </c>
      <c r="F356">
        <v>1</v>
      </c>
    </row>
    <row r="357" spans="1:6" x14ac:dyDescent="0.25">
      <c r="A357" t="s">
        <v>498</v>
      </c>
      <c r="B357" t="s">
        <v>121</v>
      </c>
      <c r="C357" s="87">
        <v>5.0095962546566298E-3</v>
      </c>
      <c r="D357" s="87">
        <v>1.6791390171586717E-2</v>
      </c>
      <c r="E357">
        <v>3</v>
      </c>
      <c r="F357">
        <v>2</v>
      </c>
    </row>
    <row r="358" spans="1:6" x14ac:dyDescent="0.25">
      <c r="A358" t="s">
        <v>499</v>
      </c>
      <c r="B358" t="s">
        <v>99</v>
      </c>
      <c r="C358" s="87">
        <v>2.3044496436489476E-3</v>
      </c>
      <c r="D358" s="87">
        <v>1.6128184526589411E-2</v>
      </c>
      <c r="E358">
        <v>1</v>
      </c>
      <c r="F358">
        <v>2</v>
      </c>
    </row>
    <row r="359" spans="1:6" x14ac:dyDescent="0.25">
      <c r="A359" t="s">
        <v>500</v>
      </c>
      <c r="B359" t="s">
        <v>115</v>
      </c>
      <c r="C359" s="87">
        <v>5.8580119421131295E-3</v>
      </c>
      <c r="D359" s="87">
        <v>2.3638976996566724E-2</v>
      </c>
      <c r="E359">
        <v>3</v>
      </c>
      <c r="F359">
        <v>4</v>
      </c>
    </row>
    <row r="360" spans="1:6" x14ac:dyDescent="0.25">
      <c r="A360" t="s">
        <v>501</v>
      </c>
      <c r="B360" t="s">
        <v>502</v>
      </c>
      <c r="C360" s="87">
        <v>4.0989996389021854E-3</v>
      </c>
      <c r="D360" s="87">
        <v>3.7773941469905384E-2</v>
      </c>
      <c r="E360">
        <v>3</v>
      </c>
      <c r="F360">
        <v>5</v>
      </c>
    </row>
    <row r="361" spans="1:6" x14ac:dyDescent="0.25">
      <c r="A361" t="s">
        <v>503</v>
      </c>
      <c r="B361" t="s">
        <v>149</v>
      </c>
      <c r="C361" s="87">
        <v>2.3320084566875164E-3</v>
      </c>
      <c r="D361" s="87">
        <v>2.6235722732057605E-2</v>
      </c>
      <c r="E361">
        <v>1</v>
      </c>
      <c r="F361">
        <v>4</v>
      </c>
    </row>
    <row r="362" spans="1:6" x14ac:dyDescent="0.25">
      <c r="A362" t="s">
        <v>504</v>
      </c>
      <c r="B362" t="s">
        <v>389</v>
      </c>
      <c r="C362" s="87">
        <v>2.1400258818419079E-3</v>
      </c>
      <c r="D362" s="87">
        <v>4.4492038059944811E-2</v>
      </c>
      <c r="E362">
        <v>1</v>
      </c>
      <c r="F362">
        <v>5</v>
      </c>
    </row>
    <row r="363" spans="1:6" x14ac:dyDescent="0.25">
      <c r="A363" t="s">
        <v>505</v>
      </c>
      <c r="B363" t="s">
        <v>111</v>
      </c>
      <c r="C363" s="87">
        <v>1.6581724014549748E-3</v>
      </c>
      <c r="D363" s="87">
        <v>2.7281456880946318E-2</v>
      </c>
      <c r="E363">
        <v>1</v>
      </c>
      <c r="F363">
        <v>4</v>
      </c>
    </row>
    <row r="364" spans="1:6" x14ac:dyDescent="0.25">
      <c r="A364" t="s">
        <v>506</v>
      </c>
      <c r="B364" t="s">
        <v>192</v>
      </c>
      <c r="C364" s="87">
        <v>5.1780771835405019E-3</v>
      </c>
      <c r="D364" s="87">
        <v>1.9187925591608673E-2</v>
      </c>
      <c r="E364">
        <v>3</v>
      </c>
      <c r="F364">
        <v>3</v>
      </c>
    </row>
    <row r="365" spans="1:6" x14ac:dyDescent="0.25">
      <c r="A365" t="s">
        <v>507</v>
      </c>
      <c r="B365" t="s">
        <v>95</v>
      </c>
      <c r="C365" s="87">
        <v>3.806543571488435E-3</v>
      </c>
      <c r="D365" s="87">
        <v>3.834449060900505E-2</v>
      </c>
      <c r="E365">
        <v>3</v>
      </c>
      <c r="F365">
        <v>5</v>
      </c>
    </row>
    <row r="366" spans="1:6" x14ac:dyDescent="0.25">
      <c r="A366" t="s">
        <v>508</v>
      </c>
      <c r="B366" t="s">
        <v>97</v>
      </c>
      <c r="C366" s="87">
        <v>4.1202021700136784E-3</v>
      </c>
      <c r="D366" s="87">
        <v>4.3766835578467063E-2</v>
      </c>
      <c r="E366">
        <v>3</v>
      </c>
      <c r="F366">
        <v>5</v>
      </c>
    </row>
    <row r="367" spans="1:6" x14ac:dyDescent="0.25">
      <c r="A367" t="s">
        <v>509</v>
      </c>
      <c r="B367" t="s">
        <v>182</v>
      </c>
      <c r="C367" s="87">
        <v>2.3372267071357044E-2</v>
      </c>
      <c r="D367" s="87">
        <v>6.3960577470245833E-2</v>
      </c>
      <c r="E367">
        <v>5</v>
      </c>
      <c r="F367">
        <v>5</v>
      </c>
    </row>
    <row r="368" spans="1:6" x14ac:dyDescent="0.25">
      <c r="A368" t="s">
        <v>510</v>
      </c>
      <c r="B368" t="s">
        <v>93</v>
      </c>
      <c r="C368" s="87">
        <v>1.7999530975939249E-3</v>
      </c>
      <c r="D368" s="87">
        <v>1.3348039078976172E-2</v>
      </c>
      <c r="E368">
        <v>1</v>
      </c>
      <c r="F368">
        <v>2</v>
      </c>
    </row>
    <row r="369" spans="1:6" x14ac:dyDescent="0.25">
      <c r="A369" t="s">
        <v>511</v>
      </c>
      <c r="B369" t="s">
        <v>195</v>
      </c>
      <c r="C369" s="87">
        <v>7.1289580588892601E-3</v>
      </c>
      <c r="D369" s="87">
        <v>3.1061424420877944E-2</v>
      </c>
      <c r="E369">
        <v>4</v>
      </c>
      <c r="F369">
        <v>4</v>
      </c>
    </row>
    <row r="370" spans="1:6" x14ac:dyDescent="0.25">
      <c r="A370" t="s">
        <v>512</v>
      </c>
      <c r="B370" t="s">
        <v>347</v>
      </c>
      <c r="C370" s="87">
        <v>1.469266774698803E-2</v>
      </c>
      <c r="D370" s="87">
        <v>2.5291118675410756E-2</v>
      </c>
      <c r="E370">
        <v>5</v>
      </c>
      <c r="F370">
        <v>4</v>
      </c>
    </row>
    <row r="371" spans="1:6" x14ac:dyDescent="0.25">
      <c r="A371" t="s">
        <v>513</v>
      </c>
      <c r="B371" t="s">
        <v>99</v>
      </c>
      <c r="C371" s="87">
        <v>2.9609140997703116E-3</v>
      </c>
      <c r="D371" s="87">
        <v>2.6276927093410053E-2</v>
      </c>
      <c r="E371">
        <v>2</v>
      </c>
      <c r="F371">
        <v>4</v>
      </c>
    </row>
    <row r="372" spans="1:6" x14ac:dyDescent="0.25">
      <c r="A372" t="s">
        <v>514</v>
      </c>
      <c r="B372" t="s">
        <v>149</v>
      </c>
      <c r="C372" s="87">
        <v>9.1807002659178476E-4</v>
      </c>
      <c r="D372" s="87">
        <v>1.3993602150618838E-2</v>
      </c>
      <c r="E372">
        <v>1</v>
      </c>
      <c r="F372">
        <v>2</v>
      </c>
    </row>
    <row r="373" spans="1:6" x14ac:dyDescent="0.25">
      <c r="A373" t="s">
        <v>515</v>
      </c>
      <c r="B373" t="s">
        <v>347</v>
      </c>
      <c r="C373" s="87">
        <v>3.2636673910621801E-3</v>
      </c>
      <c r="D373" s="87">
        <v>1.4855224965829399E-2</v>
      </c>
      <c r="E373">
        <v>2</v>
      </c>
      <c r="F373">
        <v>2</v>
      </c>
    </row>
    <row r="374" spans="1:6" x14ac:dyDescent="0.25">
      <c r="A374" t="s">
        <v>516</v>
      </c>
      <c r="B374" t="s">
        <v>195</v>
      </c>
      <c r="C374" s="87">
        <v>4.0803635657841886E-3</v>
      </c>
      <c r="D374" s="87">
        <v>1.8783407281743887E-2</v>
      </c>
      <c r="E374">
        <v>3</v>
      </c>
      <c r="F374">
        <v>3</v>
      </c>
    </row>
    <row r="375" spans="1:6" x14ac:dyDescent="0.25">
      <c r="A375" t="s">
        <v>517</v>
      </c>
      <c r="B375" t="s">
        <v>133</v>
      </c>
      <c r="C375" s="87">
        <v>1.1682205047980504E-2</v>
      </c>
      <c r="D375" s="87">
        <v>3.6276554742250604E-2</v>
      </c>
      <c r="E375">
        <v>5</v>
      </c>
      <c r="F375">
        <v>5</v>
      </c>
    </row>
    <row r="376" spans="1:6" x14ac:dyDescent="0.25">
      <c r="A376" t="s">
        <v>518</v>
      </c>
      <c r="B376" t="s">
        <v>262</v>
      </c>
      <c r="C376" s="87">
        <v>2.0991060598353341E-3</v>
      </c>
      <c r="D376" s="87">
        <v>1.8848201648074332E-2</v>
      </c>
      <c r="E376">
        <v>1</v>
      </c>
      <c r="F376">
        <v>3</v>
      </c>
    </row>
    <row r="377" spans="1:6" x14ac:dyDescent="0.25">
      <c r="A377" t="s">
        <v>519</v>
      </c>
      <c r="B377" t="s">
        <v>121</v>
      </c>
      <c r="C377" s="87">
        <v>5.6384686374026235E-3</v>
      </c>
      <c r="D377" s="87">
        <v>1.6939278714209079E-2</v>
      </c>
      <c r="E377">
        <v>3</v>
      </c>
      <c r="F377">
        <v>2</v>
      </c>
    </row>
    <row r="378" spans="1:6" x14ac:dyDescent="0.25">
      <c r="A378" t="s">
        <v>520</v>
      </c>
      <c r="B378" t="s">
        <v>125</v>
      </c>
      <c r="C378" s="87">
        <v>4.0662890540527751E-3</v>
      </c>
      <c r="D378" s="87">
        <v>1.4857147962945657E-2</v>
      </c>
      <c r="E378">
        <v>3</v>
      </c>
      <c r="F378">
        <v>2</v>
      </c>
    </row>
    <row r="379" spans="1:6" x14ac:dyDescent="0.25">
      <c r="A379" t="s">
        <v>521</v>
      </c>
      <c r="B379" t="s">
        <v>93</v>
      </c>
      <c r="C379" s="87">
        <v>2.544604106669574E-3</v>
      </c>
      <c r="D379" s="87">
        <v>1.0604182365344762E-2</v>
      </c>
      <c r="E379">
        <v>2</v>
      </c>
      <c r="F379">
        <v>1</v>
      </c>
    </row>
    <row r="380" spans="1:6" x14ac:dyDescent="0.25">
      <c r="A380" t="s">
        <v>522</v>
      </c>
      <c r="B380" t="s">
        <v>97</v>
      </c>
      <c r="C380" s="87">
        <v>4.741027620902556E-3</v>
      </c>
      <c r="D380" s="87">
        <v>3.9436515435554237E-2</v>
      </c>
      <c r="E380">
        <v>3</v>
      </c>
      <c r="F380">
        <v>5</v>
      </c>
    </row>
    <row r="381" spans="1:6" x14ac:dyDescent="0.25">
      <c r="A381" t="s">
        <v>523</v>
      </c>
      <c r="B381" t="s">
        <v>123</v>
      </c>
      <c r="C381" s="87">
        <v>9.1516236192349283E-3</v>
      </c>
      <c r="D381" s="87">
        <v>3.0988818121213579E-2</v>
      </c>
      <c r="E381">
        <v>5</v>
      </c>
      <c r="F381">
        <v>4</v>
      </c>
    </row>
    <row r="382" spans="1:6" x14ac:dyDescent="0.25">
      <c r="A382" t="s">
        <v>524</v>
      </c>
      <c r="B382" t="s">
        <v>93</v>
      </c>
      <c r="C382" s="87">
        <v>2.406294260929072E-3</v>
      </c>
      <c r="D382" s="87">
        <v>9.4129631073275478E-3</v>
      </c>
      <c r="E382">
        <v>2</v>
      </c>
      <c r="F382">
        <v>1</v>
      </c>
    </row>
    <row r="383" spans="1:6" x14ac:dyDescent="0.25">
      <c r="A383" t="s">
        <v>525</v>
      </c>
      <c r="B383" t="s">
        <v>93</v>
      </c>
      <c r="C383" s="87">
        <v>3.102215791088065E-3</v>
      </c>
      <c r="D383" s="87">
        <v>1.7122300964494939E-2</v>
      </c>
      <c r="E383">
        <v>2</v>
      </c>
      <c r="F383">
        <v>2</v>
      </c>
    </row>
    <row r="384" spans="1:6" x14ac:dyDescent="0.25">
      <c r="A384" t="s">
        <v>526</v>
      </c>
      <c r="B384" t="s">
        <v>347</v>
      </c>
      <c r="C384" s="87">
        <v>2.4600690156168E-2</v>
      </c>
      <c r="D384" s="87">
        <v>0.11590169005187979</v>
      </c>
      <c r="E384">
        <v>5</v>
      </c>
      <c r="F384">
        <v>5</v>
      </c>
    </row>
    <row r="385" spans="1:6" x14ac:dyDescent="0.25">
      <c r="A385" t="s">
        <v>527</v>
      </c>
      <c r="B385" t="s">
        <v>123</v>
      </c>
      <c r="C385" s="87">
        <v>9.3180685443952887E-4</v>
      </c>
      <c r="D385" s="87">
        <v>3.495328811100784E-3</v>
      </c>
      <c r="E385">
        <v>1</v>
      </c>
      <c r="F385">
        <v>1</v>
      </c>
    </row>
    <row r="386" spans="1:6" x14ac:dyDescent="0.25">
      <c r="A386" t="s">
        <v>528</v>
      </c>
      <c r="B386" t="s">
        <v>168</v>
      </c>
      <c r="C386" s="87">
        <v>7.5461172565606995E-3</v>
      </c>
      <c r="D386" s="87">
        <v>1.9781123955283607E-2</v>
      </c>
      <c r="E386">
        <v>4</v>
      </c>
      <c r="F386">
        <v>3</v>
      </c>
    </row>
    <row r="387" spans="1:6" x14ac:dyDescent="0.25">
      <c r="A387" t="s">
        <v>529</v>
      </c>
      <c r="B387" t="s">
        <v>97</v>
      </c>
      <c r="C387" s="87">
        <v>5.0405978533338124E-3</v>
      </c>
      <c r="D387" s="87">
        <v>0.11900450451124503</v>
      </c>
      <c r="E387">
        <v>3</v>
      </c>
      <c r="F387">
        <v>5</v>
      </c>
    </row>
    <row r="388" spans="1:6" x14ac:dyDescent="0.25">
      <c r="A388" t="s">
        <v>530</v>
      </c>
      <c r="B388" t="s">
        <v>115</v>
      </c>
      <c r="C388" s="87">
        <v>8.3848892122091023E-3</v>
      </c>
      <c r="D388" s="87">
        <v>2.2032496373310607E-2</v>
      </c>
      <c r="E388">
        <v>5</v>
      </c>
      <c r="F388">
        <v>3</v>
      </c>
    </row>
    <row r="389" spans="1:6" x14ac:dyDescent="0.25">
      <c r="A389" t="s">
        <v>531</v>
      </c>
      <c r="B389" t="s">
        <v>347</v>
      </c>
      <c r="C389" s="87">
        <v>5.7439496939545361E-3</v>
      </c>
      <c r="D389" s="87">
        <v>2.7825634038912927E-2</v>
      </c>
      <c r="E389">
        <v>3</v>
      </c>
      <c r="F389">
        <v>4</v>
      </c>
    </row>
    <row r="390" spans="1:6" x14ac:dyDescent="0.25">
      <c r="A390" t="s">
        <v>532</v>
      </c>
      <c r="B390" t="s">
        <v>117</v>
      </c>
      <c r="C390" s="87">
        <v>4.4010052998506282E-3</v>
      </c>
      <c r="D390" s="87">
        <v>2.9428681708130601E-2</v>
      </c>
      <c r="E390">
        <v>3</v>
      </c>
      <c r="F390">
        <v>4</v>
      </c>
    </row>
    <row r="391" spans="1:6" x14ac:dyDescent="0.25">
      <c r="A391" t="s">
        <v>533</v>
      </c>
      <c r="B391" t="s">
        <v>262</v>
      </c>
      <c r="C391" s="87">
        <v>1.7551481740771043E-7</v>
      </c>
      <c r="D391" s="87">
        <v>1.7732355249133188E-2</v>
      </c>
      <c r="E391">
        <v>1</v>
      </c>
      <c r="F391">
        <v>2</v>
      </c>
    </row>
    <row r="392" spans="1:6" x14ac:dyDescent="0.25">
      <c r="A392" t="s">
        <v>534</v>
      </c>
      <c r="B392" t="s">
        <v>133</v>
      </c>
      <c r="C392" s="87">
        <v>5.7163894582374572E-3</v>
      </c>
      <c r="D392" s="87">
        <v>1.1492713522139463E-2</v>
      </c>
      <c r="E392">
        <v>3</v>
      </c>
      <c r="F392">
        <v>1</v>
      </c>
    </row>
    <row r="393" spans="1:6" x14ac:dyDescent="0.25">
      <c r="A393" t="s">
        <v>535</v>
      </c>
      <c r="B393" t="s">
        <v>347</v>
      </c>
      <c r="C393" s="87">
        <v>2.9240605192562642E-2</v>
      </c>
      <c r="D393" s="87">
        <v>7.3482755511899603E-2</v>
      </c>
      <c r="E393">
        <v>5</v>
      </c>
      <c r="F393">
        <v>5</v>
      </c>
    </row>
    <row r="394" spans="1:6" x14ac:dyDescent="0.25">
      <c r="A394" t="s">
        <v>536</v>
      </c>
      <c r="B394" t="s">
        <v>252</v>
      </c>
      <c r="C394" s="87">
        <v>2.616130471220759E-3</v>
      </c>
      <c r="D394" s="87">
        <v>1.2709756563130925E-2</v>
      </c>
      <c r="E394">
        <v>2</v>
      </c>
      <c r="F394">
        <v>1</v>
      </c>
    </row>
    <row r="395" spans="1:6" x14ac:dyDescent="0.25">
      <c r="A395" t="s">
        <v>537</v>
      </c>
      <c r="B395" t="s">
        <v>93</v>
      </c>
      <c r="C395" s="87">
        <v>1.8155543746188425E-3</v>
      </c>
      <c r="D395" s="87">
        <v>8.6495272772219606E-2</v>
      </c>
      <c r="E395">
        <v>1</v>
      </c>
      <c r="F395">
        <v>5</v>
      </c>
    </row>
    <row r="396" spans="1:6" x14ac:dyDescent="0.25">
      <c r="A396" t="s">
        <v>538</v>
      </c>
      <c r="B396" t="s">
        <v>95</v>
      </c>
      <c r="C396" s="87">
        <v>4.0422723213982791E-3</v>
      </c>
      <c r="D396" s="87">
        <v>3.3336608675550904E-2</v>
      </c>
      <c r="E396">
        <v>3</v>
      </c>
      <c r="F396">
        <v>5</v>
      </c>
    </row>
    <row r="397" spans="1:6" x14ac:dyDescent="0.25">
      <c r="A397" t="s">
        <v>539</v>
      </c>
      <c r="B397" t="s">
        <v>232</v>
      </c>
      <c r="C397" s="87">
        <v>3.337913729205149E-3</v>
      </c>
      <c r="D397" s="87">
        <v>2.2985873351344083E-2</v>
      </c>
      <c r="E397">
        <v>2</v>
      </c>
      <c r="F397">
        <v>3</v>
      </c>
    </row>
    <row r="398" spans="1:6" x14ac:dyDescent="0.25">
      <c r="A398" t="s">
        <v>540</v>
      </c>
      <c r="B398" t="s">
        <v>164</v>
      </c>
      <c r="C398" s="87">
        <v>7.6301221472568834E-3</v>
      </c>
      <c r="D398" s="87">
        <v>1.7301177341653793E-2</v>
      </c>
      <c r="E398">
        <v>4</v>
      </c>
      <c r="F398">
        <v>2</v>
      </c>
    </row>
    <row r="399" spans="1:6" x14ac:dyDescent="0.25">
      <c r="A399" t="s">
        <v>541</v>
      </c>
      <c r="B399" t="s">
        <v>149</v>
      </c>
      <c r="C399" s="87">
        <v>1.2228020102883689E-3</v>
      </c>
      <c r="D399" s="87">
        <v>2.5440714263120223E-2</v>
      </c>
      <c r="E399">
        <v>1</v>
      </c>
      <c r="F399">
        <v>4</v>
      </c>
    </row>
    <row r="400" spans="1:6" x14ac:dyDescent="0.25">
      <c r="A400" t="s">
        <v>542</v>
      </c>
      <c r="B400" t="s">
        <v>164</v>
      </c>
      <c r="C400" s="87">
        <v>1.386968692523888E-3</v>
      </c>
      <c r="D400" s="87">
        <v>1.5126063383228115E-2</v>
      </c>
      <c r="E400">
        <v>1</v>
      </c>
      <c r="F400">
        <v>2</v>
      </c>
    </row>
    <row r="401" spans="1:6" x14ac:dyDescent="0.25">
      <c r="A401" t="s">
        <v>543</v>
      </c>
      <c r="B401" t="s">
        <v>138</v>
      </c>
      <c r="C401" s="87">
        <v>1.7602605440797698E-3</v>
      </c>
      <c r="D401" s="87">
        <v>2.8315581649249605E-2</v>
      </c>
      <c r="E401">
        <v>1</v>
      </c>
      <c r="F401">
        <v>4</v>
      </c>
    </row>
    <row r="402" spans="1:6" x14ac:dyDescent="0.25">
      <c r="A402" t="s">
        <v>544</v>
      </c>
      <c r="B402" t="s">
        <v>347</v>
      </c>
      <c r="C402" s="87">
        <v>5.1025294218656602E-3</v>
      </c>
      <c r="D402" s="87">
        <v>1.6387956169588026E-2</v>
      </c>
      <c r="E402">
        <v>3</v>
      </c>
      <c r="F402">
        <v>2</v>
      </c>
    </row>
    <row r="403" spans="1:6" x14ac:dyDescent="0.25">
      <c r="A403" t="s">
        <v>545</v>
      </c>
      <c r="B403" t="s">
        <v>277</v>
      </c>
      <c r="C403" s="87">
        <v>7.4581008017687855E-3</v>
      </c>
      <c r="D403" s="87">
        <v>3.069327900218017E-2</v>
      </c>
      <c r="E403">
        <v>4</v>
      </c>
      <c r="F403">
        <v>4</v>
      </c>
    </row>
    <row r="404" spans="1:6" x14ac:dyDescent="0.25">
      <c r="A404" t="s">
        <v>546</v>
      </c>
      <c r="B404" t="s">
        <v>95</v>
      </c>
      <c r="C404" s="87">
        <v>2.2923023374760805E-3</v>
      </c>
      <c r="D404" s="87">
        <v>1.9136382533835601E-2</v>
      </c>
      <c r="E404">
        <v>1</v>
      </c>
      <c r="F404">
        <v>3</v>
      </c>
    </row>
    <row r="405" spans="1:6" x14ac:dyDescent="0.25">
      <c r="A405" t="s">
        <v>547</v>
      </c>
      <c r="B405" t="s">
        <v>192</v>
      </c>
      <c r="C405" s="87">
        <v>4.5572403809613776E-3</v>
      </c>
      <c r="D405" s="87">
        <v>2.6455840782859664E-2</v>
      </c>
      <c r="E405">
        <v>3</v>
      </c>
      <c r="F405">
        <v>4</v>
      </c>
    </row>
  </sheetData>
  <sheetProtection algorithmName="SHA-512" hashValue="1vr7YACLozGVArVLkFsJenYfdj4gQ9h9kzZ6B9Y2yuzlVD2o3SAR3pN+JC5E5+Jp00KxAtpAqUcCllUpb8x3Rw==" saltValue="db9UWhVJRp9XUZAEQE7uMQ==" spinCount="100000" sheet="1" objects="1" scenario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sheetPr>
  <dimension ref="A1:N61"/>
  <sheetViews>
    <sheetView zoomScaleNormal="100" workbookViewId="0">
      <pane xSplit="16" ySplit="5" topLeftCell="Q6" activePane="bottomRight" state="frozen"/>
      <selection activeCell="I23" sqref="I23"/>
      <selection pane="topRight" activeCell="I23" sqref="I23"/>
      <selection pane="bottomLeft" activeCell="I23" sqref="I23"/>
      <selection pane="bottomRight" activeCell="B3" sqref="B3:D3"/>
    </sheetView>
  </sheetViews>
  <sheetFormatPr defaultRowHeight="15" x14ac:dyDescent="0.25"/>
  <cols>
    <col min="1" max="1" width="38.28515625" bestFit="1" customWidth="1"/>
    <col min="2" max="2" width="16.42578125" bestFit="1" customWidth="1"/>
    <col min="3" max="10" width="14.5703125" customWidth="1"/>
  </cols>
  <sheetData>
    <row r="1" spans="1:14" x14ac:dyDescent="0.25">
      <c r="A1" s="3" t="s">
        <v>569</v>
      </c>
      <c r="B1" s="3"/>
    </row>
    <row r="2" spans="1:14" x14ac:dyDescent="0.25">
      <c r="F2" t="s">
        <v>562</v>
      </c>
    </row>
    <row r="3" spans="1:14" ht="15" customHeight="1" x14ac:dyDescent="0.25">
      <c r="A3" s="4" t="s">
        <v>15</v>
      </c>
      <c r="B3" s="130" t="s">
        <v>20</v>
      </c>
      <c r="C3" s="130"/>
      <c r="D3" s="130"/>
      <c r="F3" s="88" t="s">
        <v>563</v>
      </c>
      <c r="G3" s="88"/>
      <c r="H3" s="88"/>
      <c r="I3" s="83"/>
    </row>
    <row r="4" spans="1:14" ht="15" customHeight="1" x14ac:dyDescent="0.25">
      <c r="F4" s="88"/>
      <c r="G4" s="88"/>
      <c r="H4" s="88"/>
      <c r="I4" s="83"/>
      <c r="J4" s="83"/>
      <c r="K4" s="83"/>
      <c r="L4" s="83"/>
      <c r="M4" s="83"/>
      <c r="N4" s="83"/>
    </row>
    <row r="5" spans="1:14" ht="15" customHeight="1" thickBot="1" x14ac:dyDescent="0.3">
      <c r="B5" s="69"/>
      <c r="C5" s="77"/>
      <c r="D5" s="77"/>
      <c r="E5" s="77"/>
      <c r="F5" s="88"/>
      <c r="G5" s="88"/>
      <c r="H5" s="88"/>
      <c r="I5" s="83"/>
      <c r="J5" s="83"/>
      <c r="K5" s="83"/>
      <c r="L5" s="83"/>
      <c r="M5" s="83"/>
      <c r="N5" s="83"/>
    </row>
    <row r="6" spans="1:14" ht="15.75" thickTop="1" x14ac:dyDescent="0.25">
      <c r="A6" s="131"/>
      <c r="B6" s="132"/>
      <c r="C6" s="92" t="s">
        <v>1</v>
      </c>
      <c r="D6" s="93"/>
      <c r="E6" s="93"/>
      <c r="F6" s="93"/>
      <c r="G6" s="94"/>
      <c r="I6" s="83"/>
      <c r="J6" s="83"/>
    </row>
    <row r="7" spans="1:14" ht="15.75" thickBot="1" x14ac:dyDescent="0.3">
      <c r="A7" s="133"/>
      <c r="B7" s="134"/>
      <c r="C7" s="29">
        <v>2013</v>
      </c>
      <c r="D7" s="30">
        <v>2014</v>
      </c>
      <c r="E7" s="30">
        <v>2015</v>
      </c>
      <c r="F7" s="30">
        <v>2016</v>
      </c>
      <c r="G7" s="31">
        <v>2017</v>
      </c>
      <c r="I7" s="83"/>
      <c r="J7" s="83"/>
    </row>
    <row r="8" spans="1:14" ht="15.75" thickTop="1" x14ac:dyDescent="0.25">
      <c r="A8" s="135" t="s">
        <v>72</v>
      </c>
      <c r="B8" s="32" t="s">
        <v>76</v>
      </c>
      <c r="C8" s="10" t="s">
        <v>68</v>
      </c>
      <c r="D8" s="11" t="s">
        <v>68</v>
      </c>
      <c r="E8" s="11" t="s">
        <v>68</v>
      </c>
      <c r="F8" s="11" t="s">
        <v>68</v>
      </c>
      <c r="G8" s="12" t="s">
        <v>68</v>
      </c>
    </row>
    <row r="9" spans="1:14" x14ac:dyDescent="0.25">
      <c r="A9" s="128"/>
      <c r="B9" s="33" t="s">
        <v>77</v>
      </c>
      <c r="C9" s="55">
        <f>VLOOKUP(SUMIFS('State Travel Data'!$H:$H,'State Travel Data'!$B:$B,$B$3)/5,'Census Division Walk Groupings'!$A:$D,2,FALSE)</f>
        <v>0.40249894388774099</v>
      </c>
      <c r="D9" s="55">
        <f>VLOOKUP(SUMIFS('State Travel Data'!$H:$H,'State Travel Data'!$B:$B,$B$3)/5,'Census Division Walk Groupings'!$A:$D,2,FALSE)</f>
        <v>0.40249894388774099</v>
      </c>
      <c r="E9" s="55">
        <f>VLOOKUP(SUMIFS('State Travel Data'!$H:$H,'State Travel Data'!$B:$B,$B$3)/5,'Census Division Walk Groupings'!$A:$D,2,FALSE)</f>
        <v>0.40249894388774099</v>
      </c>
      <c r="F9" s="55">
        <f>VLOOKUP(SUMIFS('State Travel Data'!$H:$H,'State Travel Data'!$B:$B,$B$3)/5,'Census Division Walk Groupings'!$A:$D,2,FALSE)</f>
        <v>0.40249894388774099</v>
      </c>
      <c r="G9" s="60">
        <f>VLOOKUP(SUMIFS('State Travel Data'!$H:$H,'State Travel Data'!$B:$B,$B$3)/5,'Census Division Walk Groupings'!$A:$D,2,FALSE)</f>
        <v>0.40249894388774099</v>
      </c>
    </row>
    <row r="10" spans="1:14" ht="15.75" thickBot="1" x14ac:dyDescent="0.3">
      <c r="A10" s="129"/>
      <c r="B10" s="34" t="s">
        <v>78</v>
      </c>
      <c r="C10" s="22"/>
      <c r="D10" s="22"/>
      <c r="E10" s="22"/>
      <c r="F10" s="22"/>
      <c r="G10" s="28"/>
    </row>
    <row r="11" spans="1:14" x14ac:dyDescent="0.25">
      <c r="A11" s="127" t="s">
        <v>570</v>
      </c>
      <c r="B11" s="35" t="s">
        <v>76</v>
      </c>
      <c r="C11" s="16" t="s">
        <v>68</v>
      </c>
      <c r="D11" s="17" t="s">
        <v>68</v>
      </c>
      <c r="E11" s="17" t="s">
        <v>68</v>
      </c>
      <c r="F11" s="17" t="s">
        <v>68</v>
      </c>
      <c r="G11" s="18" t="s">
        <v>68</v>
      </c>
    </row>
    <row r="12" spans="1:14" x14ac:dyDescent="0.25">
      <c r="A12" s="128"/>
      <c r="B12" s="33" t="s">
        <v>77</v>
      </c>
      <c r="C12" s="54">
        <f>SUMIFS('State Travel Data'!$D:$D,'State Travel Data'!$B:$B,$B$3,'State Travel Data'!$C:$C,C$7)</f>
        <v>38332521</v>
      </c>
      <c r="D12" s="54">
        <f>SUMIFS('State Travel Data'!$D:$D,'State Travel Data'!$B:$B,$B$3,'State Travel Data'!$C:$C,D$7)</f>
        <v>38802500</v>
      </c>
      <c r="E12" s="54">
        <f>SUMIFS('State Travel Data'!$D:$D,'State Travel Data'!$B:$B,$B$3,'State Travel Data'!$C:$C,E$7)</f>
        <v>39144818</v>
      </c>
      <c r="F12" s="54">
        <f>SUMIFS('State Travel Data'!$D:$D,'State Travel Data'!$B:$B,$B$3,'State Travel Data'!$C:$C,F$7)</f>
        <v>39250017</v>
      </c>
      <c r="G12" s="61">
        <f>SUMIFS('State Travel Data'!$D:$D,'State Travel Data'!$B:$B,$B$3,'State Travel Data'!$C:$C,G$7)</f>
        <v>39536653</v>
      </c>
    </row>
    <row r="13" spans="1:14" ht="15.75" thickBot="1" x14ac:dyDescent="0.3">
      <c r="A13" s="129"/>
      <c r="B13" s="34" t="s">
        <v>78</v>
      </c>
      <c r="C13" s="22"/>
      <c r="D13" s="22"/>
      <c r="E13" s="22"/>
      <c r="F13" s="22"/>
      <c r="G13" s="28"/>
    </row>
    <row r="14" spans="1:14" x14ac:dyDescent="0.25">
      <c r="A14" s="127" t="s">
        <v>572</v>
      </c>
      <c r="B14" s="35" t="s">
        <v>76</v>
      </c>
      <c r="C14" s="16" t="s">
        <v>68</v>
      </c>
      <c r="D14" s="17" t="s">
        <v>68</v>
      </c>
      <c r="E14" s="17" t="s">
        <v>68</v>
      </c>
      <c r="F14" s="17" t="s">
        <v>68</v>
      </c>
      <c r="G14" s="18" t="s">
        <v>68</v>
      </c>
    </row>
    <row r="15" spans="1:14" x14ac:dyDescent="0.25">
      <c r="A15" s="128"/>
      <c r="B15" s="33" t="s">
        <v>77</v>
      </c>
      <c r="C15" s="55">
        <f>SUMIFS('State Travel Data'!$G:$G,'State Travel Data'!$B:$B,$B$3,'State Travel Data'!$C:$C,C$7)
/
SUMIFS('State Travel Data'!$G:$G,'State Travel Data'!$B:$B,$B$3,'State Travel Data'!$C:$C,2016)</f>
        <v>0.95028423836989606</v>
      </c>
      <c r="D15" s="55">
        <f>SUMIFS('State Travel Data'!$G:$G,'State Travel Data'!$B:$B,$B$3,'State Travel Data'!$C:$C,D$7)
/
SUMIFS('State Travel Data'!$G:$G,'State Travel Data'!$B:$B,$B$3,'State Travel Data'!$C:$C,2016)</f>
        <v>0.97122527707531381</v>
      </c>
      <c r="E15" s="55">
        <f>SUMIFS('State Travel Data'!$G:$G,'State Travel Data'!$B:$B,$B$3,'State Travel Data'!$C:$C,E$7)
/
SUMIFS('State Travel Data'!$G:$G,'State Travel Data'!$B:$B,$B$3,'State Travel Data'!$C:$C,2016)</f>
        <v>0.98481224488101027</v>
      </c>
      <c r="F15" s="55">
        <f>SUMIFS('State Travel Data'!$G:$G,'State Travel Data'!$B:$B,$B$3,'State Travel Data'!$C:$C,F$7)
/
SUMIFS('State Travel Data'!$G:$G,'State Travel Data'!$B:$B,$B$3,'State Travel Data'!$C:$C,2016)</f>
        <v>1</v>
      </c>
      <c r="G15" s="60">
        <f>SUMIFS('State Travel Data'!$G:$G,'State Travel Data'!$B:$B,$B$3,'State Travel Data'!$C:$C,G$7)
/
SUMIFS('State Travel Data'!$G:$G,'State Travel Data'!$B:$B,$B$3,'State Travel Data'!$C:$C,2016)</f>
        <v>0.9828439616475444</v>
      </c>
    </row>
    <row r="16" spans="1:14" ht="15.75" thickBot="1" x14ac:dyDescent="0.3">
      <c r="A16" s="136"/>
      <c r="B16" s="34" t="s">
        <v>78</v>
      </c>
      <c r="C16" s="22"/>
      <c r="D16" s="22"/>
      <c r="E16" s="22"/>
      <c r="F16" s="22"/>
      <c r="G16" s="28"/>
    </row>
    <row r="17" spans="1:7" ht="15.75" thickBot="1" x14ac:dyDescent="0.3">
      <c r="A17" s="103" t="s">
        <v>2</v>
      </c>
      <c r="B17" s="104"/>
      <c r="C17" s="25">
        <f>IF(C8="Default",C9,C10)*IF(C11="Default",C12,C13)*365*IF(C14="Default",C15,C16)</f>
        <v>5351536820.9171104</v>
      </c>
      <c r="D17" s="26">
        <f t="shared" ref="D17:G17" si="0">IF(D8="Default",D9,D10)*IF(D11="Default",D12,D13)*365*IF(D14="Default",D15,D16)</f>
        <v>5536525366.1209002</v>
      </c>
      <c r="E17" s="26">
        <f t="shared" si="0"/>
        <v>5663505513.9220867</v>
      </c>
      <c r="F17" s="26">
        <f t="shared" si="0"/>
        <v>5766302992.377696</v>
      </c>
      <c r="G17" s="27">
        <f t="shared" si="0"/>
        <v>5708763932.0093203</v>
      </c>
    </row>
    <row r="18" spans="1:7" x14ac:dyDescent="0.25">
      <c r="A18" s="127" t="s">
        <v>74</v>
      </c>
      <c r="B18" s="35" t="s">
        <v>76</v>
      </c>
      <c r="C18" s="16" t="s">
        <v>68</v>
      </c>
      <c r="D18" s="17" t="s">
        <v>68</v>
      </c>
      <c r="E18" s="17" t="s">
        <v>68</v>
      </c>
      <c r="F18" s="17" t="s">
        <v>68</v>
      </c>
      <c r="G18" s="18" t="s">
        <v>68</v>
      </c>
    </row>
    <row r="19" spans="1:7" x14ac:dyDescent="0.25">
      <c r="A19" s="128"/>
      <c r="B19" s="33" t="s">
        <v>77</v>
      </c>
      <c r="C19" s="55">
        <f>VLOOKUP(SUMIFS('State Travel Data'!$H:$H,'State Travel Data'!$B:$B,$B$3,'State Travel Data'!$C:$C,2016),'Census Division Walk Groupings'!$A:$D,3,FALSE)</f>
        <v>0.95906999199366805</v>
      </c>
      <c r="D19" s="55">
        <f>VLOOKUP(SUMIFS('State Travel Data'!$H:$H,'State Travel Data'!$B:$B,$B$3,'State Travel Data'!$C:$C,2016),'Census Division Walk Groupings'!$A:$D,3,FALSE)</f>
        <v>0.95906999199366805</v>
      </c>
      <c r="E19" s="55">
        <f>VLOOKUP(SUMIFS('State Travel Data'!$H:$H,'State Travel Data'!$B:$B,$B$3,'State Travel Data'!$C:$C,2016),'Census Division Walk Groupings'!$A:$D,3,FALSE)</f>
        <v>0.95906999199366805</v>
      </c>
      <c r="F19" s="55">
        <f>VLOOKUP(SUMIFS('State Travel Data'!$H:$H,'State Travel Data'!$B:$B,$B$3,'State Travel Data'!$C:$C,2016),'Census Division Walk Groupings'!$A:$D,3,FALSE)</f>
        <v>0.95906999199366805</v>
      </c>
      <c r="G19" s="55">
        <f>VLOOKUP(SUMIFS('State Travel Data'!$H:$H,'State Travel Data'!$B:$B,$B$3,'State Travel Data'!$C:$C,2016),'Census Division Walk Groupings'!$A:$D,3,FALSE)</f>
        <v>0.95906999199366805</v>
      </c>
    </row>
    <row r="20" spans="1:7" ht="15.75" thickBot="1" x14ac:dyDescent="0.3">
      <c r="A20" s="136"/>
      <c r="B20" s="34" t="s">
        <v>78</v>
      </c>
      <c r="C20" s="22"/>
      <c r="D20" s="22"/>
      <c r="E20" s="22"/>
      <c r="F20" s="22"/>
      <c r="G20" s="28"/>
    </row>
    <row r="21" spans="1:7" ht="15.75" thickBot="1" x14ac:dyDescent="0.3">
      <c r="A21" s="103" t="s">
        <v>4</v>
      </c>
      <c r="B21" s="104"/>
      <c r="C21" s="25">
        <f>C17*IF(C18="Default",C19,C20)</f>
        <v>5132498375.9907932</v>
      </c>
      <c r="D21" s="26">
        <f t="shared" ref="D21:G21" si="1">D17*IF(D18="Default",D19,D20)</f>
        <v>5309915338.5583115</v>
      </c>
      <c r="E21" s="26">
        <f t="shared" si="1"/>
        <v>5431698187.8933506</v>
      </c>
      <c r="F21" s="26">
        <f t="shared" si="1"/>
        <v>5530288164.7327414</v>
      </c>
      <c r="G21" s="27">
        <f t="shared" si="1"/>
        <v>5475104178.5659199</v>
      </c>
    </row>
    <row r="22" spans="1:7" x14ac:dyDescent="0.25">
      <c r="A22" s="127" t="s">
        <v>75</v>
      </c>
      <c r="B22" s="35" t="s">
        <v>76</v>
      </c>
      <c r="C22" s="16" t="s">
        <v>68</v>
      </c>
      <c r="D22" s="17" t="s">
        <v>68</v>
      </c>
      <c r="E22" s="17" t="s">
        <v>68</v>
      </c>
      <c r="F22" s="17" t="s">
        <v>68</v>
      </c>
      <c r="G22" s="18" t="s">
        <v>68</v>
      </c>
    </row>
    <row r="23" spans="1:7" x14ac:dyDescent="0.25">
      <c r="A23" s="128"/>
      <c r="B23" s="33" t="s">
        <v>77</v>
      </c>
      <c r="C23" s="55">
        <f>VLOOKUP(SUMIFS('State Travel Data'!$H:$H,'State Travel Data'!$B:$B,$B$3,'State Travel Data'!$C:$C,2016),'Census Division Walk Groupings'!$A:$D,4,FALSE)</f>
        <v>16.6968328190089</v>
      </c>
      <c r="D23" s="55">
        <f>VLOOKUP(SUMIFS('State Travel Data'!$H:$H,'State Travel Data'!$B:$B,$B$3,'State Travel Data'!$C:$C,2016),'Census Division Walk Groupings'!$A:$D,4,FALSE)</f>
        <v>16.6968328190089</v>
      </c>
      <c r="E23" s="55">
        <f>VLOOKUP(SUMIFS('State Travel Data'!$H:$H,'State Travel Data'!$B:$B,$B$3,'State Travel Data'!$C:$C,2016),'Census Division Walk Groupings'!$A:$D,4,FALSE)</f>
        <v>16.6968328190089</v>
      </c>
      <c r="F23" s="55">
        <f>VLOOKUP(SUMIFS('State Travel Data'!$H:$H,'State Travel Data'!$B:$B,$B$3,'State Travel Data'!$C:$C,2016),'Census Division Walk Groupings'!$A:$D,4,FALSE)</f>
        <v>16.6968328190089</v>
      </c>
      <c r="G23" s="55">
        <f>VLOOKUP(SUMIFS('State Travel Data'!$H:$H,'State Travel Data'!$B:$B,$B$3,'State Travel Data'!$C:$C,2016),'Census Division Walk Groupings'!$A:$D,4,FALSE)</f>
        <v>16.6968328190089</v>
      </c>
    </row>
    <row r="24" spans="1:7" ht="15.75" thickBot="1" x14ac:dyDescent="0.3">
      <c r="A24" s="129"/>
      <c r="B24" s="34" t="s">
        <v>78</v>
      </c>
      <c r="C24" s="23"/>
      <c r="D24" s="24"/>
      <c r="E24" s="24"/>
      <c r="F24" s="24"/>
      <c r="G24" s="62"/>
    </row>
    <row r="25" spans="1:7" ht="15.75" thickBot="1" x14ac:dyDescent="0.3">
      <c r="A25" s="103" t="s">
        <v>3</v>
      </c>
      <c r="B25" s="104"/>
      <c r="C25" s="19">
        <f>C17*(IF(C22="Default",C23,C24)/60)</f>
        <v>1489228593.727056</v>
      </c>
      <c r="D25" s="20">
        <f t="shared" ref="D25:G25" si="2">D17*(IF(D22="Default",D23,D24)/60)</f>
        <v>1540707307.2720451</v>
      </c>
      <c r="E25" s="20">
        <f t="shared" si="2"/>
        <v>1576043412.2582026</v>
      </c>
      <c r="F25" s="20">
        <f t="shared" si="2"/>
        <v>1604649950.7913523</v>
      </c>
      <c r="G25" s="21">
        <f t="shared" si="2"/>
        <v>1588637949.5991251</v>
      </c>
    </row>
    <row r="26" spans="1:7" x14ac:dyDescent="0.25">
      <c r="A26" s="105" t="s">
        <v>5</v>
      </c>
      <c r="B26" s="106"/>
      <c r="C26" s="36">
        <f>SUMIFS('State Travel Data'!$J:$J,'State Travel Data'!$B:$B,$B$3,'State Travel Data'!$C:$C,C$7)</f>
        <v>734</v>
      </c>
      <c r="D26" s="37">
        <f>SUMIFS('State Travel Data'!$J:$J,'State Travel Data'!$B:$B,$B$3,'State Travel Data'!$C:$C,D$7)</f>
        <v>709</v>
      </c>
      <c r="E26" s="37">
        <f>SUMIFS('State Travel Data'!$J:$J,'State Travel Data'!$B:$B,$B$3,'State Travel Data'!$C:$C,E$7)</f>
        <v>819</v>
      </c>
      <c r="F26" s="37">
        <f>SUMIFS('State Travel Data'!$J:$J,'State Travel Data'!$B:$B,$B$3,'State Travel Data'!$C:$C,F$7)</f>
        <v>933</v>
      </c>
      <c r="G26" s="38">
        <f>SUMIFS('State Travel Data'!$J:$J,'State Travel Data'!$B:$B,$B$3,'State Travel Data'!$C:$C,G$7)</f>
        <v>940</v>
      </c>
    </row>
    <row r="27" spans="1:7" ht="15.75" thickBot="1" x14ac:dyDescent="0.3">
      <c r="A27" s="107" t="s">
        <v>80</v>
      </c>
      <c r="B27" s="108"/>
      <c r="C27" s="57">
        <f>C26/(C25/1000000)</f>
        <v>0.49287262082648853</v>
      </c>
      <c r="D27" s="58">
        <f t="shared" ref="D27:G27" si="3">D26/(D25/1000000)</f>
        <v>0.4601782549180905</v>
      </c>
      <c r="E27" s="58">
        <f t="shared" si="3"/>
        <v>0.51965573640291551</v>
      </c>
      <c r="F27" s="58">
        <f t="shared" si="3"/>
        <v>0.58143522176900941</v>
      </c>
      <c r="G27" s="59">
        <f t="shared" si="3"/>
        <v>0.59170184133974535</v>
      </c>
    </row>
    <row r="28" spans="1:7" ht="15.75" thickTop="1" x14ac:dyDescent="0.25"/>
    <row r="29" spans="1:7" ht="15.75" thickBot="1" x14ac:dyDescent="0.3"/>
    <row r="30" spans="1:7" ht="15.75" thickTop="1" x14ac:dyDescent="0.25">
      <c r="A30" s="109"/>
      <c r="B30" s="110"/>
      <c r="C30" s="89" t="s">
        <v>6</v>
      </c>
      <c r="D30" s="90"/>
      <c r="E30" s="90"/>
      <c r="F30" s="90"/>
      <c r="G30" s="91"/>
    </row>
    <row r="31" spans="1:7" ht="15.75" thickBot="1" x14ac:dyDescent="0.3">
      <c r="A31" s="111"/>
      <c r="B31" s="112"/>
      <c r="C31" s="6">
        <v>2013</v>
      </c>
      <c r="D31" s="7">
        <v>2014</v>
      </c>
      <c r="E31" s="7">
        <v>2015</v>
      </c>
      <c r="F31" s="7">
        <v>2016</v>
      </c>
      <c r="G31" s="8">
        <v>2017</v>
      </c>
    </row>
    <row r="32" spans="1:7" ht="15.75" thickTop="1" x14ac:dyDescent="0.25">
      <c r="A32" s="113" t="s">
        <v>72</v>
      </c>
      <c r="B32" s="9" t="s">
        <v>76</v>
      </c>
      <c r="C32" s="10" t="s">
        <v>68</v>
      </c>
      <c r="D32" s="11" t="s">
        <v>68</v>
      </c>
      <c r="E32" s="11" t="s">
        <v>68</v>
      </c>
      <c r="F32" s="11" t="s">
        <v>68</v>
      </c>
      <c r="G32" s="12" t="s">
        <v>68</v>
      </c>
    </row>
    <row r="33" spans="1:7" x14ac:dyDescent="0.25">
      <c r="A33" s="98"/>
      <c r="B33" s="13" t="s">
        <v>77</v>
      </c>
      <c r="C33" s="55">
        <f>VLOOKUP(SUMIFS('State Travel Data'!$H:$H,'State Travel Data'!$B:$B,$B$3)/5,'Census Division Bike Groupings'!$A:$D,2,FALSE)</f>
        <v>4.4907331399981897E-2</v>
      </c>
      <c r="D33" s="55">
        <f>VLOOKUP(SUMIFS('State Travel Data'!$H:$H,'State Travel Data'!$B:$B,$B$3)/5,'Census Division Bike Groupings'!$A:$D,2,FALSE)</f>
        <v>4.4907331399981897E-2</v>
      </c>
      <c r="E33" s="55">
        <f>VLOOKUP(SUMIFS('State Travel Data'!$H:$H,'State Travel Data'!$B:$B,$B$3)/5,'Census Division Bike Groupings'!$A:$D,2,FALSE)</f>
        <v>4.4907331399981897E-2</v>
      </c>
      <c r="F33" s="55">
        <f>VLOOKUP(SUMIFS('State Travel Data'!$H:$H,'State Travel Data'!$B:$B,$B$3)/5,'Census Division Bike Groupings'!$A:$D,2,FALSE)</f>
        <v>4.4907331399981897E-2</v>
      </c>
      <c r="G33" s="60">
        <f>VLOOKUP(SUMIFS('State Travel Data'!$H:$H,'State Travel Data'!$B:$B,$B$3)/5,'Census Division Bike Groupings'!$A:$D,2,FALSE)</f>
        <v>4.4907331399981897E-2</v>
      </c>
    </row>
    <row r="34" spans="1:7" ht="15.75" thickBot="1" x14ac:dyDescent="0.3">
      <c r="A34" s="99"/>
      <c r="B34" s="14" t="s">
        <v>78</v>
      </c>
      <c r="C34" s="23"/>
      <c r="D34" s="24"/>
      <c r="E34" s="24"/>
      <c r="F34" s="24"/>
      <c r="G34" s="62"/>
    </row>
    <row r="35" spans="1:7" x14ac:dyDescent="0.25">
      <c r="A35" s="97" t="s">
        <v>570</v>
      </c>
      <c r="B35" s="15" t="s">
        <v>76</v>
      </c>
      <c r="C35" s="16" t="s">
        <v>68</v>
      </c>
      <c r="D35" s="17" t="s">
        <v>68</v>
      </c>
      <c r="E35" s="17" t="s">
        <v>68</v>
      </c>
      <c r="F35" s="17" t="s">
        <v>68</v>
      </c>
      <c r="G35" s="18" t="s">
        <v>68</v>
      </c>
    </row>
    <row r="36" spans="1:7" x14ac:dyDescent="0.25">
      <c r="A36" s="98"/>
      <c r="B36" s="13" t="s">
        <v>77</v>
      </c>
      <c r="C36" s="54">
        <f>C12</f>
        <v>38332521</v>
      </c>
      <c r="D36" s="54">
        <f t="shared" ref="D36:G36" si="4">D12</f>
        <v>38802500</v>
      </c>
      <c r="E36" s="54">
        <f t="shared" si="4"/>
        <v>39144818</v>
      </c>
      <c r="F36" s="54">
        <f t="shared" si="4"/>
        <v>39250017</v>
      </c>
      <c r="G36" s="61">
        <f t="shared" si="4"/>
        <v>39536653</v>
      </c>
    </row>
    <row r="37" spans="1:7" ht="15.75" thickBot="1" x14ac:dyDescent="0.3">
      <c r="A37" s="99"/>
      <c r="B37" s="14" t="s">
        <v>78</v>
      </c>
      <c r="C37" s="23"/>
      <c r="D37" s="24"/>
      <c r="E37" s="24"/>
      <c r="F37" s="24"/>
      <c r="G37" s="62"/>
    </row>
    <row r="38" spans="1:7" x14ac:dyDescent="0.25">
      <c r="A38" s="97" t="s">
        <v>572</v>
      </c>
      <c r="B38" s="15" t="s">
        <v>76</v>
      </c>
      <c r="C38" s="16" t="s">
        <v>68</v>
      </c>
      <c r="D38" s="17" t="s">
        <v>68</v>
      </c>
      <c r="E38" s="17" t="s">
        <v>68</v>
      </c>
      <c r="F38" s="17" t="s">
        <v>68</v>
      </c>
      <c r="G38" s="18" t="s">
        <v>68</v>
      </c>
    </row>
    <row r="39" spans="1:7" x14ac:dyDescent="0.25">
      <c r="A39" s="98"/>
      <c r="B39" s="13" t="s">
        <v>77</v>
      </c>
      <c r="C39" s="55">
        <f>SUMIFS('State Travel Data'!$F:$F,'State Travel Data'!$B:$B,$B$3,'State Travel Data'!$C:$C,C$7)
/
SUMIFS('State Travel Data'!$F:$F,'State Travel Data'!$B:$B,$B$3,'State Travel Data'!$C:$C,2016)</f>
        <v>1.0278629552177352</v>
      </c>
      <c r="D39" s="55">
        <f>SUMIFS('State Travel Data'!$F:$F,'State Travel Data'!$B:$B,$B$3,'State Travel Data'!$C:$C,D$7)
/
SUMIFS('State Travel Data'!$F:$F,'State Travel Data'!$B:$B,$B$3,'State Travel Data'!$C:$C,2016)</f>
        <v>1.0824403246253698</v>
      </c>
      <c r="E39" s="55">
        <f>SUMIFS('State Travel Data'!$F:$F,'State Travel Data'!$B:$B,$B$3,'State Travel Data'!$C:$C,E$7)
/
SUMIFS('State Travel Data'!$F:$F,'State Travel Data'!$B:$B,$B$3,'State Travel Data'!$C:$C,2016)</f>
        <v>1.04175380047892</v>
      </c>
      <c r="F39" s="55">
        <f>SUMIFS('State Travel Data'!$F:$F,'State Travel Data'!$B:$B,$B$3,'State Travel Data'!$C:$C,F$7)
/
SUMIFS('State Travel Data'!$F:$F,'State Travel Data'!$B:$B,$B$3,'State Travel Data'!$C:$C,2016)</f>
        <v>1</v>
      </c>
      <c r="G39" s="60">
        <f>SUMIFS('State Travel Data'!$F:$F,'State Travel Data'!$B:$B,$B$3,'State Travel Data'!$C:$C,G$7)
/
SUMIFS('State Travel Data'!$F:$F,'State Travel Data'!$B:$B,$B$3,'State Travel Data'!$C:$C,2016)</f>
        <v>0.89948640712528849</v>
      </c>
    </row>
    <row r="40" spans="1:7" ht="15.75" thickBot="1" x14ac:dyDescent="0.3">
      <c r="A40" s="100"/>
      <c r="B40" s="14" t="s">
        <v>78</v>
      </c>
      <c r="C40" s="23"/>
      <c r="D40" s="24"/>
      <c r="E40" s="24"/>
      <c r="F40" s="24"/>
      <c r="G40" s="62"/>
    </row>
    <row r="41" spans="1:7" ht="15.75" thickBot="1" x14ac:dyDescent="0.3">
      <c r="A41" s="101" t="s">
        <v>7</v>
      </c>
      <c r="B41" s="102"/>
      <c r="C41" s="19">
        <f>IF(C32="Default",C33,C34)*IF(C35="Default",C36,C37)*365*IF(C38="Default",C39,C40)</f>
        <v>645821812.14255333</v>
      </c>
      <c r="D41" s="20">
        <f t="shared" ref="D41:G41" si="5">IF(D32="Default",D33,D34)*IF(D35="Default",D36,D37)*365*IF(D38="Default",D39,D40)</f>
        <v>688452185.50908911</v>
      </c>
      <c r="E41" s="20">
        <f t="shared" si="5"/>
        <v>668420074.09044075</v>
      </c>
      <c r="F41" s="20">
        <f t="shared" si="5"/>
        <v>643353935.11898196</v>
      </c>
      <c r="G41" s="21">
        <f t="shared" si="5"/>
        <v>582914177.59759414</v>
      </c>
    </row>
    <row r="42" spans="1:7" x14ac:dyDescent="0.25">
      <c r="A42" s="97" t="s">
        <v>74</v>
      </c>
      <c r="B42" s="15" t="s">
        <v>76</v>
      </c>
      <c r="C42" s="16" t="s">
        <v>68</v>
      </c>
      <c r="D42" s="17" t="s">
        <v>68</v>
      </c>
      <c r="E42" s="17" t="s">
        <v>68</v>
      </c>
      <c r="F42" s="17" t="s">
        <v>68</v>
      </c>
      <c r="G42" s="18" t="s">
        <v>68</v>
      </c>
    </row>
    <row r="43" spans="1:7" x14ac:dyDescent="0.25">
      <c r="A43" s="98"/>
      <c r="B43" s="13" t="s">
        <v>77</v>
      </c>
      <c r="C43" s="55">
        <f>VLOOKUP(SUMIFS('State Travel Data'!$H:$H,'State Travel Data'!$B:$B,$B$3,'State Travel Data'!$C:$C,2016),'Census Division Bike Groupings'!$A:$D,3,FALSE)</f>
        <v>2.2580470840046001</v>
      </c>
      <c r="D43" s="55">
        <f>VLOOKUP(SUMIFS('State Travel Data'!$H:$H,'State Travel Data'!$B:$B,$B$3,'State Travel Data'!$C:$C,2016),'Census Division Bike Groupings'!$A:$D,3,FALSE)</f>
        <v>2.2580470840046001</v>
      </c>
      <c r="E43" s="55">
        <f>VLOOKUP(SUMIFS('State Travel Data'!$H:$H,'State Travel Data'!$B:$B,$B$3,'State Travel Data'!$C:$C,2016),'Census Division Bike Groupings'!$A:$D,3,FALSE)</f>
        <v>2.2580470840046001</v>
      </c>
      <c r="F43" s="55">
        <f>VLOOKUP(SUMIFS('State Travel Data'!$H:$H,'State Travel Data'!$B:$B,$B$3,'State Travel Data'!$C:$C,2016),'Census Division Bike Groupings'!$A:$D,3,FALSE)</f>
        <v>2.2580470840046001</v>
      </c>
      <c r="G43" s="55">
        <f>VLOOKUP(SUMIFS('State Travel Data'!$H:$H,'State Travel Data'!$B:$B,$B$3,'State Travel Data'!$C:$C,2016),'Census Division Bike Groupings'!$A:$D,3,FALSE)</f>
        <v>2.2580470840046001</v>
      </c>
    </row>
    <row r="44" spans="1:7" ht="15.75" thickBot="1" x14ac:dyDescent="0.3">
      <c r="A44" s="100"/>
      <c r="B44" s="14" t="s">
        <v>78</v>
      </c>
      <c r="C44" s="23"/>
      <c r="D44" s="24"/>
      <c r="E44" s="24"/>
      <c r="F44" s="24"/>
      <c r="G44" s="62"/>
    </row>
    <row r="45" spans="1:7" ht="15.75" thickBot="1" x14ac:dyDescent="0.3">
      <c r="A45" s="101" t="s">
        <v>9</v>
      </c>
      <c r="B45" s="102"/>
      <c r="C45" s="19">
        <f>C41*IF(C42="Default",C43,C44)</f>
        <v>1458296059.6950591</v>
      </c>
      <c r="D45" s="20">
        <f t="shared" ref="D45:G45" si="6">D41*IF(D42="Default",D43,D44)</f>
        <v>1554557449.9653926</v>
      </c>
      <c r="E45" s="20">
        <f t="shared" si="6"/>
        <v>1509323999.1900585</v>
      </c>
      <c r="F45" s="20">
        <f t="shared" si="6"/>
        <v>1452723477.1783018</v>
      </c>
      <c r="G45" s="21">
        <f t="shared" si="6"/>
        <v>1316247658.949187</v>
      </c>
    </row>
    <row r="46" spans="1:7" x14ac:dyDescent="0.25">
      <c r="A46" s="97" t="s">
        <v>75</v>
      </c>
      <c r="B46" s="15" t="s">
        <v>76</v>
      </c>
      <c r="C46" s="16" t="s">
        <v>68</v>
      </c>
      <c r="D46" s="17" t="s">
        <v>68</v>
      </c>
      <c r="E46" s="17" t="s">
        <v>68</v>
      </c>
      <c r="F46" s="17" t="s">
        <v>68</v>
      </c>
      <c r="G46" s="18" t="s">
        <v>68</v>
      </c>
    </row>
    <row r="47" spans="1:7" x14ac:dyDescent="0.25">
      <c r="A47" s="98"/>
      <c r="B47" s="13" t="s">
        <v>77</v>
      </c>
      <c r="C47" s="55">
        <f>VLOOKUP(SUMIFS('State Travel Data'!$H:$H,'State Travel Data'!$B:$B,$B$3,'State Travel Data'!$C:$C,2016),'Census Division Bike Groupings'!$A:$D,4,FALSE)</f>
        <v>21.3925479250493</v>
      </c>
      <c r="D47" s="55">
        <f>VLOOKUP(SUMIFS('State Travel Data'!$H:$H,'State Travel Data'!$B:$B,$B$3,'State Travel Data'!$C:$C,2016),'Census Division Bike Groupings'!$A:$D,4,FALSE)</f>
        <v>21.3925479250493</v>
      </c>
      <c r="E47" s="55">
        <f>VLOOKUP(SUMIFS('State Travel Data'!$H:$H,'State Travel Data'!$B:$B,$B$3,'State Travel Data'!$C:$C,2016),'Census Division Bike Groupings'!$A:$D,4,FALSE)</f>
        <v>21.3925479250493</v>
      </c>
      <c r="F47" s="55">
        <f>VLOOKUP(SUMIFS('State Travel Data'!$H:$H,'State Travel Data'!$B:$B,$B$3,'State Travel Data'!$C:$C,2016),'Census Division Bike Groupings'!$A:$D,4,FALSE)</f>
        <v>21.3925479250493</v>
      </c>
      <c r="G47" s="55">
        <f>VLOOKUP(SUMIFS('State Travel Data'!$H:$H,'State Travel Data'!$B:$B,$B$3,'State Travel Data'!$C:$C,2016),'Census Division Bike Groupings'!$A:$D,4,FALSE)</f>
        <v>21.3925479250493</v>
      </c>
    </row>
    <row r="48" spans="1:7" ht="15.75" thickBot="1" x14ac:dyDescent="0.3">
      <c r="A48" s="99"/>
      <c r="B48" s="14" t="s">
        <v>78</v>
      </c>
      <c r="C48" s="23"/>
      <c r="D48" s="24"/>
      <c r="E48" s="24"/>
      <c r="F48" s="24"/>
      <c r="G48" s="62"/>
    </row>
    <row r="49" spans="1:7" ht="15.75" thickBot="1" x14ac:dyDescent="0.3">
      <c r="A49" s="101" t="s">
        <v>8</v>
      </c>
      <c r="B49" s="102"/>
      <c r="C49" s="19">
        <f>C41*(IF(C46="Default",C47,C48)/60)</f>
        <v>230262901.12169597</v>
      </c>
      <c r="D49" s="20">
        <f t="shared" ref="D49:G49" si="7">D41*(IF(D46="Default",D47,D48)/60)</f>
        <v>245462439.54346868</v>
      </c>
      <c r="E49" s="20">
        <f t="shared" si="7"/>
        <v>238320141.15074599</v>
      </c>
      <c r="F49" s="20">
        <f t="shared" si="7"/>
        <v>229382998.16336468</v>
      </c>
      <c r="G49" s="21">
        <f t="shared" si="7"/>
        <v>207833658.00745386</v>
      </c>
    </row>
    <row r="50" spans="1:7" x14ac:dyDescent="0.25">
      <c r="A50" s="117" t="s">
        <v>5</v>
      </c>
      <c r="B50" s="118"/>
      <c r="C50" s="36">
        <f>SUMIFS('State Travel Data'!$I:$I,'State Travel Data'!$B:$B,$B$3,'State Travel Data'!$C:$C,C$31)</f>
        <v>147</v>
      </c>
      <c r="D50" s="37">
        <f>SUMIFS('State Travel Data'!$I:$I,'State Travel Data'!$B:$B,$B$3,'State Travel Data'!$C:$C,D$31)</f>
        <v>129</v>
      </c>
      <c r="E50" s="37">
        <f>SUMIFS('State Travel Data'!$I:$I,'State Travel Data'!$B:$B,$B$3,'State Travel Data'!$C:$C,E$31)</f>
        <v>136</v>
      </c>
      <c r="F50" s="37">
        <f>SUMIFS('State Travel Data'!$I:$I,'State Travel Data'!$B:$B,$B$3,'State Travel Data'!$C:$C,F$31)</f>
        <v>154</v>
      </c>
      <c r="G50" s="38">
        <f>SUMIFS('State Travel Data'!$I:$I,'State Travel Data'!$B:$B,$B$3,'State Travel Data'!$C:$C,G$31)</f>
        <v>145</v>
      </c>
    </row>
    <row r="51" spans="1:7" ht="15.75" thickBot="1" x14ac:dyDescent="0.3">
      <c r="A51" s="119" t="s">
        <v>80</v>
      </c>
      <c r="B51" s="120"/>
      <c r="C51" s="57">
        <f>C50/(C49/1000000)</f>
        <v>0.63840071189891423</v>
      </c>
      <c r="D51" s="58">
        <f t="shared" ref="D51:G51" si="8">D50/(D49/1000000)</f>
        <v>0.52553865365277408</v>
      </c>
      <c r="E51" s="58">
        <f t="shared" si="8"/>
        <v>0.57066095774916126</v>
      </c>
      <c r="F51" s="58">
        <f t="shared" si="8"/>
        <v>0.67136623565414588</v>
      </c>
      <c r="G51" s="59">
        <f t="shared" si="8"/>
        <v>0.69767332870982635</v>
      </c>
    </row>
    <row r="52" spans="1:7" ht="15.75" thickTop="1" x14ac:dyDescent="0.25"/>
    <row r="53" spans="1:7" ht="15.75" thickBot="1" x14ac:dyDescent="0.3"/>
    <row r="54" spans="1:7" ht="15.75" thickTop="1" x14ac:dyDescent="0.25">
      <c r="A54" s="121"/>
      <c r="B54" s="122"/>
      <c r="C54" s="89" t="s">
        <v>10</v>
      </c>
      <c r="D54" s="90"/>
      <c r="E54" s="90"/>
      <c r="F54" s="90"/>
      <c r="G54" s="91"/>
    </row>
    <row r="55" spans="1:7" ht="15.75" thickBot="1" x14ac:dyDescent="0.3">
      <c r="A55" s="123"/>
      <c r="B55" s="124"/>
      <c r="C55" s="5">
        <v>2013</v>
      </c>
      <c r="D55" s="1">
        <v>2014</v>
      </c>
      <c r="E55" s="1">
        <v>2015</v>
      </c>
      <c r="F55" s="1">
        <v>2016</v>
      </c>
      <c r="G55" s="2">
        <v>2017</v>
      </c>
    </row>
    <row r="56" spans="1:7" x14ac:dyDescent="0.25">
      <c r="A56" s="125" t="s">
        <v>11</v>
      </c>
      <c r="B56" s="126"/>
      <c r="C56" s="63">
        <f t="shared" ref="C56:G56" si="9">C17+C41</f>
        <v>5997358633.0596638</v>
      </c>
      <c r="D56" s="64">
        <f t="shared" si="9"/>
        <v>6224977551.6299896</v>
      </c>
      <c r="E56" s="64">
        <f t="shared" si="9"/>
        <v>6331925588.0125275</v>
      </c>
      <c r="F56" s="64">
        <f t="shared" si="9"/>
        <v>6409656927.4966784</v>
      </c>
      <c r="G56" s="65">
        <f t="shared" si="9"/>
        <v>6291678109.6069145</v>
      </c>
    </row>
    <row r="57" spans="1:7" x14ac:dyDescent="0.25">
      <c r="A57" s="95" t="s">
        <v>12</v>
      </c>
      <c r="B57" s="96"/>
      <c r="C57" s="84">
        <f t="shared" ref="C57:G57" si="10">C21+C45</f>
        <v>6590794435.6858521</v>
      </c>
      <c r="D57" s="85">
        <f t="shared" si="10"/>
        <v>6864472788.5237045</v>
      </c>
      <c r="E57" s="85">
        <f t="shared" si="10"/>
        <v>6941022187.0834093</v>
      </c>
      <c r="F57" s="85">
        <f t="shared" si="10"/>
        <v>6983011641.9110432</v>
      </c>
      <c r="G57" s="86">
        <f t="shared" si="10"/>
        <v>6791351837.5151072</v>
      </c>
    </row>
    <row r="58" spans="1:7" x14ac:dyDescent="0.25">
      <c r="A58" s="114" t="s">
        <v>13</v>
      </c>
      <c r="B58" s="96"/>
      <c r="C58" s="84">
        <f t="shared" ref="C58:G59" si="11">C25+C49</f>
        <v>1719491494.848752</v>
      </c>
      <c r="D58" s="85">
        <f t="shared" si="11"/>
        <v>1786169746.8155138</v>
      </c>
      <c r="E58" s="85">
        <f t="shared" si="11"/>
        <v>1814363553.4089484</v>
      </c>
      <c r="F58" s="85">
        <f t="shared" si="11"/>
        <v>1834032948.9547169</v>
      </c>
      <c r="G58" s="86">
        <f t="shared" si="11"/>
        <v>1796471607.6065791</v>
      </c>
    </row>
    <row r="59" spans="1:7" x14ac:dyDescent="0.25">
      <c r="A59" s="114" t="s">
        <v>14</v>
      </c>
      <c r="B59" s="96"/>
      <c r="C59" s="66">
        <f t="shared" si="11"/>
        <v>881</v>
      </c>
      <c r="D59" s="67">
        <f t="shared" si="11"/>
        <v>838</v>
      </c>
      <c r="E59" s="67">
        <f t="shared" si="11"/>
        <v>955</v>
      </c>
      <c r="F59" s="67">
        <f t="shared" si="11"/>
        <v>1087</v>
      </c>
      <c r="G59" s="68">
        <f t="shared" si="11"/>
        <v>1085</v>
      </c>
    </row>
    <row r="60" spans="1:7" ht="15.75" thickBot="1" x14ac:dyDescent="0.3">
      <c r="A60" s="115" t="s">
        <v>79</v>
      </c>
      <c r="B60" s="116"/>
      <c r="C60" s="57">
        <f>C59/(C58/1000000)</f>
        <v>0.51236077796214607</v>
      </c>
      <c r="D60" s="58">
        <f t="shared" ref="D60:G60" si="12">D59/(D58/1000000)</f>
        <v>0.46916033680115488</v>
      </c>
      <c r="E60" s="58">
        <f t="shared" si="12"/>
        <v>0.52635537029261947</v>
      </c>
      <c r="F60" s="58">
        <f t="shared" si="12"/>
        <v>0.59268291805745443</v>
      </c>
      <c r="G60" s="59">
        <f t="shared" si="12"/>
        <v>0.60396167432088421</v>
      </c>
    </row>
    <row r="61" spans="1:7" ht="15.75" thickTop="1" x14ac:dyDescent="0.25"/>
  </sheetData>
  <sheetProtection algorithmName="SHA-512" hashValue="ie0kNjIUgVVI2U+p9xq7aA3YrpZJO1rXmrdAiaHXTKzT0+OkB1c55bw+kZYZ3QiB497R9r48fQGtj0RbqZ/v5g==" saltValue="iKI0V9dOwL3VZX2+GficwA==" spinCount="100000" sheet="1" objects="1" scenarios="1"/>
  <mergeCells count="33">
    <mergeCell ref="A22:A24"/>
    <mergeCell ref="B3:D3"/>
    <mergeCell ref="A6:B7"/>
    <mergeCell ref="A8:A10"/>
    <mergeCell ref="A11:A13"/>
    <mergeCell ref="A14:A16"/>
    <mergeCell ref="A17:B17"/>
    <mergeCell ref="A18:A20"/>
    <mergeCell ref="A21:B21"/>
    <mergeCell ref="A58:B58"/>
    <mergeCell ref="A59:B59"/>
    <mergeCell ref="A60:B60"/>
    <mergeCell ref="A49:B49"/>
    <mergeCell ref="A50:B50"/>
    <mergeCell ref="A51:B51"/>
    <mergeCell ref="A54:B55"/>
    <mergeCell ref="A56:B56"/>
    <mergeCell ref="F3:H5"/>
    <mergeCell ref="C54:G54"/>
    <mergeCell ref="C30:G30"/>
    <mergeCell ref="C6:G6"/>
    <mergeCell ref="A57:B57"/>
    <mergeCell ref="A35:A37"/>
    <mergeCell ref="A38:A40"/>
    <mergeCell ref="A41:B41"/>
    <mergeCell ref="A42:A44"/>
    <mergeCell ref="A45:B45"/>
    <mergeCell ref="A46:A48"/>
    <mergeCell ref="A25:B25"/>
    <mergeCell ref="A26:B26"/>
    <mergeCell ref="A27:B27"/>
    <mergeCell ref="A30:B31"/>
    <mergeCell ref="A32:A34"/>
  </mergeCells>
  <conditionalFormatting sqref="C9:G9 C12:G12 C15:G15 C33:G33 C36:G36 C39:G39 C19:G19 C23:G23 C43:G43 C47:G47">
    <cfRule type="expression" dxfId="21" priority="43">
      <formula>C8="Default"</formula>
    </cfRule>
  </conditionalFormatting>
  <conditionalFormatting sqref="C10:G10 C13:G13 C16:G16 C20:G20 C24:G24 C34:G34 C37:G37 C40:G40 C44:G44">
    <cfRule type="expression" dxfId="20" priority="40">
      <formula>C8="User Input"</formula>
    </cfRule>
  </conditionalFormatting>
  <conditionalFormatting sqref="C10:G10 C13:G13 C16:G16 C20:G20 C24:G24 C34:G34 C37:G37 C40:G40 C44:G44">
    <cfRule type="expression" dxfId="19" priority="32">
      <formula>AND(C8="User Input",OR(ISBLANK(C10)=TRUE,ISTEXT(C10)=TRUE,C10&lt;0))</formula>
    </cfRule>
  </conditionalFormatting>
  <conditionalFormatting sqref="C48:G48">
    <cfRule type="expression" dxfId="18" priority="14">
      <formula>AND(C46="User Input",OR(ISBLANK(C48)=TRUE,ISTEXT(C48)=TRUE,C48&lt;0))</formula>
    </cfRule>
    <cfRule type="expression" dxfId="17" priority="15">
      <formula>C46="User Input"</formula>
    </cfRule>
  </conditionalFormatting>
  <conditionalFormatting sqref="C17:G17 C41:G41">
    <cfRule type="expression" dxfId="16" priority="11">
      <formula>AND(C14="User Input",OR(ISBLANK(C16)=TRUE,ISTEXT(C16)=TRUE,C16&lt;0))</formula>
    </cfRule>
    <cfRule type="expression" dxfId="15" priority="12">
      <formula>AND(C11="User Input",OR(ISBLANK(C13)=TRUE,ISTEXT(C13)=TRUE,C13&lt;0))</formula>
    </cfRule>
    <cfRule type="expression" dxfId="14" priority="13">
      <formula>AND(C8="User Input",OR(ISBLANK(C10)=TRUE,ISTEXT(C10)=TRUE,C10&lt;0))</formula>
    </cfRule>
  </conditionalFormatting>
  <conditionalFormatting sqref="C21:G21 C25:G25 C45:G45 C49:G49">
    <cfRule type="expression" dxfId="13" priority="10">
      <formula>AND(C18="User Input",OR(ISBLANK(C20)=TRUE,ISTEXT(C20)=TRUE,C20&lt;0))</formula>
    </cfRule>
  </conditionalFormatting>
  <conditionalFormatting sqref="C40">
    <cfRule type="expression" dxfId="12" priority="6">
      <formula>AND(C38="User Input",OR(ISBLANK(C40)=TRUE,ISTEXT(C40)=TRUE,C40&lt;0))</formula>
    </cfRule>
  </conditionalFormatting>
  <conditionalFormatting sqref="C51:G51 C27:G27">
    <cfRule type="expression" dxfId="11" priority="2">
      <formula>ISERROR(C27)</formula>
    </cfRule>
  </conditionalFormatting>
  <dataValidations count="2">
    <dataValidation type="list" allowBlank="1" showInputMessage="1" showErrorMessage="1" sqref="B3" xr:uid="{00000000-0002-0000-0100-000000000000}">
      <formula1>States</formula1>
    </dataValidation>
    <dataValidation type="list" allowBlank="1" showInputMessage="1" showErrorMessage="1" sqref="C46:G46 C38:G38 C35:G35 C32:G32 C42:G42 C22:G22 C14:G14 C11:G11 C8:G8 C18:G18" xr:uid="{00000000-0002-0000-0100-000001000000}">
      <formula1>"Default,User Input"</formula1>
    </dataValidation>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2000000}">
          <x14:formula1>
            <xm:f>INDIRECT(VLOOKUP(#REF!,'MPO Lookup List'!BB1:BC53,2,FALSE))</xm:f>
          </x14:formula1>
          <xm:sqref>D5:E5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79998168889431442"/>
  </sheetPr>
  <dimension ref="A1:D10"/>
  <sheetViews>
    <sheetView workbookViewId="0"/>
  </sheetViews>
  <sheetFormatPr defaultColWidth="9.140625" defaultRowHeight="15" x14ac:dyDescent="0.25"/>
  <cols>
    <col min="1" max="1" width="15.140625" style="56" bestFit="1" customWidth="1"/>
    <col min="2" max="2" width="13.7109375" style="56" bestFit="1" customWidth="1"/>
    <col min="3" max="3" width="17.7109375" style="56" bestFit="1" customWidth="1"/>
    <col min="4" max="4" width="17.85546875" style="56" bestFit="1" customWidth="1"/>
    <col min="5" max="16384" width="9.140625" style="56"/>
  </cols>
  <sheetData>
    <row r="1" spans="1:4" x14ac:dyDescent="0.25">
      <c r="A1" s="56" t="s">
        <v>576</v>
      </c>
      <c r="B1" s="56" t="s">
        <v>573</v>
      </c>
      <c r="C1" s="56" t="s">
        <v>574</v>
      </c>
      <c r="D1" s="56" t="s">
        <v>575</v>
      </c>
    </row>
    <row r="2" spans="1:4" x14ac:dyDescent="0.25">
      <c r="A2" s="56">
        <v>1</v>
      </c>
      <c r="B2" s="56">
        <v>4.0902477165076903E-2</v>
      </c>
      <c r="C2" s="56">
        <v>2.1045422985950601</v>
      </c>
      <c r="D2" s="56">
        <v>18.1104167576731</v>
      </c>
    </row>
    <row r="3" spans="1:4" x14ac:dyDescent="0.25">
      <c r="A3" s="56">
        <v>2</v>
      </c>
      <c r="B3" s="56">
        <v>3.1294085390514301E-2</v>
      </c>
      <c r="C3" s="56">
        <v>2.6844563550193099</v>
      </c>
      <c r="D3" s="56">
        <v>22.185036991322001</v>
      </c>
    </row>
    <row r="4" spans="1:4" x14ac:dyDescent="0.25">
      <c r="A4" s="56">
        <v>3</v>
      </c>
      <c r="B4" s="56">
        <v>2.7549760945448101E-2</v>
      </c>
      <c r="C4" s="56">
        <v>2.11297097738808</v>
      </c>
      <c r="D4" s="56">
        <v>24.943605510708998</v>
      </c>
    </row>
    <row r="5" spans="1:4" x14ac:dyDescent="0.25">
      <c r="A5" s="56">
        <v>4</v>
      </c>
      <c r="B5" s="56">
        <v>3.5887153440314103E-2</v>
      </c>
      <c r="C5" s="56">
        <v>3.84008419287452</v>
      </c>
      <c r="D5" s="56">
        <v>28.211062940044499</v>
      </c>
    </row>
    <row r="6" spans="1:4" x14ac:dyDescent="0.25">
      <c r="A6" s="56">
        <v>5</v>
      </c>
      <c r="B6" s="56">
        <v>2.5429157984016001E-2</v>
      </c>
      <c r="C6" s="56">
        <v>2.4395499925328301</v>
      </c>
      <c r="D6" s="56">
        <v>20.5107143449804</v>
      </c>
    </row>
    <row r="7" spans="1:4" x14ac:dyDescent="0.25">
      <c r="A7" s="56">
        <v>6</v>
      </c>
      <c r="B7" s="56">
        <v>1.6780782231434699E-2</v>
      </c>
      <c r="C7" s="56">
        <v>2.7688673191564699</v>
      </c>
      <c r="D7" s="56">
        <v>26.3132403763843</v>
      </c>
    </row>
    <row r="8" spans="1:4" x14ac:dyDescent="0.25">
      <c r="A8" s="56">
        <v>7</v>
      </c>
      <c r="B8" s="56">
        <v>2.39682394024077E-2</v>
      </c>
      <c r="C8" s="56">
        <v>1.55934488944187</v>
      </c>
      <c r="D8" s="56">
        <v>18.340249266324399</v>
      </c>
    </row>
    <row r="9" spans="1:4" x14ac:dyDescent="0.25">
      <c r="A9" s="56">
        <v>8</v>
      </c>
      <c r="B9" s="56">
        <v>5.3924953209713002E-2</v>
      </c>
      <c r="C9" s="56">
        <v>2.24890323752085</v>
      </c>
      <c r="D9" s="56">
        <v>20.931369244325001</v>
      </c>
    </row>
    <row r="10" spans="1:4" x14ac:dyDescent="0.25">
      <c r="A10" s="56">
        <v>9</v>
      </c>
      <c r="B10" s="56">
        <v>4.4907331399981897E-2</v>
      </c>
      <c r="C10" s="56">
        <v>2.2580470840046001</v>
      </c>
      <c r="D10" s="56">
        <v>21.3925479250493</v>
      </c>
    </row>
  </sheetData>
  <sheetProtection algorithmName="SHA-512" hashValue="zOXzGqJXHqZO9vuGTix7265fPkmMetg1IiDjWyj+26pCFw9EXlTxAY5AkcDpgExi0ne195lqxhkOryjlbzymwg==" saltValue="XWRR46fXYPKdxyP+WoTtbQ==" spinCount="100000" sheet="1" objects="1" scenarios="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79998168889431442"/>
  </sheetPr>
  <dimension ref="A1:D10"/>
  <sheetViews>
    <sheetView workbookViewId="0"/>
  </sheetViews>
  <sheetFormatPr defaultColWidth="9.140625" defaultRowHeight="15" x14ac:dyDescent="0.25"/>
  <cols>
    <col min="1" max="1" width="15.140625" style="56" bestFit="1" customWidth="1"/>
    <col min="2" max="2" width="14" style="56" bestFit="1" customWidth="1"/>
    <col min="3" max="3" width="18" style="56" bestFit="1" customWidth="1"/>
    <col min="4" max="4" width="18.140625" style="56" bestFit="1" customWidth="1"/>
    <col min="5" max="16384" width="9.140625" style="56"/>
  </cols>
  <sheetData>
    <row r="1" spans="1:4" x14ac:dyDescent="0.25">
      <c r="A1" s="56" t="s">
        <v>576</v>
      </c>
      <c r="B1" s="56" t="s">
        <v>577</v>
      </c>
      <c r="C1" s="56" t="s">
        <v>578</v>
      </c>
      <c r="D1" s="56" t="s">
        <v>579</v>
      </c>
    </row>
    <row r="2" spans="1:4" x14ac:dyDescent="0.25">
      <c r="A2" s="56">
        <v>1</v>
      </c>
      <c r="B2" s="56">
        <v>0.46402819742597301</v>
      </c>
      <c r="C2" s="56">
        <v>0.67276360800970103</v>
      </c>
      <c r="D2" s="56">
        <v>17.761267620707599</v>
      </c>
    </row>
    <row r="3" spans="1:4" x14ac:dyDescent="0.25">
      <c r="A3" s="56">
        <v>2</v>
      </c>
      <c r="B3" s="56">
        <v>0.613139173504477</v>
      </c>
      <c r="C3" s="56">
        <v>0.89302917954162497</v>
      </c>
      <c r="D3" s="56">
        <v>14.7473883996116</v>
      </c>
    </row>
    <row r="4" spans="1:4" x14ac:dyDescent="0.25">
      <c r="A4" s="56">
        <v>3</v>
      </c>
      <c r="B4" s="56">
        <v>0.32790414284652702</v>
      </c>
      <c r="C4" s="56">
        <v>0.69358226281855095</v>
      </c>
      <c r="D4" s="56">
        <v>16.487816255967001</v>
      </c>
    </row>
    <row r="5" spans="1:4" x14ac:dyDescent="0.25">
      <c r="A5" s="56">
        <v>4</v>
      </c>
      <c r="B5" s="56">
        <v>0.26433932017062001</v>
      </c>
      <c r="C5" s="56">
        <v>0.81016045446072904</v>
      </c>
      <c r="D5" s="56">
        <v>14.9525456558606</v>
      </c>
    </row>
    <row r="6" spans="1:4" x14ac:dyDescent="0.25">
      <c r="A6" s="56">
        <v>5</v>
      </c>
      <c r="B6" s="56">
        <v>0.28414251744449998</v>
      </c>
      <c r="C6" s="56">
        <v>0.96640830829521795</v>
      </c>
      <c r="D6" s="56">
        <v>16.144635781685999</v>
      </c>
    </row>
    <row r="7" spans="1:4" x14ac:dyDescent="0.25">
      <c r="A7" s="56">
        <v>6</v>
      </c>
      <c r="B7" s="56">
        <v>0.190724294253623</v>
      </c>
      <c r="C7" s="56">
        <v>0.82170404882326598</v>
      </c>
      <c r="D7" s="56">
        <v>18.869550241980001</v>
      </c>
    </row>
    <row r="8" spans="1:4" x14ac:dyDescent="0.25">
      <c r="A8" s="56">
        <v>7</v>
      </c>
      <c r="B8" s="56">
        <v>0.242889633698855</v>
      </c>
      <c r="C8" s="56">
        <v>0.95943878848247699</v>
      </c>
      <c r="D8" s="56">
        <v>14.6781391492915</v>
      </c>
    </row>
    <row r="9" spans="1:4" x14ac:dyDescent="0.25">
      <c r="A9" s="56">
        <v>8</v>
      </c>
      <c r="B9" s="56">
        <v>0.348711114265294</v>
      </c>
      <c r="C9" s="56">
        <v>0.76699560855917104</v>
      </c>
      <c r="D9" s="56">
        <v>16.355640131684499</v>
      </c>
    </row>
    <row r="10" spans="1:4" x14ac:dyDescent="0.25">
      <c r="A10" s="56">
        <v>9</v>
      </c>
      <c r="B10" s="56">
        <v>0.40249894388774099</v>
      </c>
      <c r="C10" s="56">
        <v>0.95906999199366805</v>
      </c>
      <c r="D10" s="56">
        <v>16.6968328190089</v>
      </c>
    </row>
  </sheetData>
  <sheetProtection algorithmName="SHA-512" hashValue="QwHd5dGD61uLHuoC5PdbJCRBv5yeIsXZRbmEguLwV4Y9Gd5ncr9xfODfxrKwCmzY2smgOKAyv81AuZt6oiOVug==" saltValue="sNlsCz4zLmibozHeKJMdjg==" spinCount="100000" sheet="1" objects="1" scenarios="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79998168889431442"/>
  </sheetPr>
  <dimension ref="A1:J256"/>
  <sheetViews>
    <sheetView workbookViewId="0"/>
  </sheetViews>
  <sheetFormatPr defaultRowHeight="15" x14ac:dyDescent="0.25"/>
  <cols>
    <col min="1" max="1" width="16.5703125" customWidth="1"/>
    <col min="2" max="2" width="18.7109375" bestFit="1" customWidth="1"/>
    <col min="3" max="3" width="5" bestFit="1" customWidth="1"/>
    <col min="4" max="4" width="11.5703125" style="73" bestFit="1" customWidth="1"/>
    <col min="5" max="5" width="16.28515625" bestFit="1" customWidth="1"/>
    <col min="6" max="6" width="15.7109375" style="75" bestFit="1" customWidth="1"/>
    <col min="7" max="7" width="16.42578125" style="75" bestFit="1" customWidth="1"/>
    <col min="8" max="8" width="15" style="76" bestFit="1" customWidth="1"/>
    <col min="9" max="9" width="9.7109375" style="72" customWidth="1"/>
    <col min="10" max="10" width="10.42578125" style="72" customWidth="1"/>
  </cols>
  <sheetData>
    <row r="1" spans="1:10" x14ac:dyDescent="0.25">
      <c r="A1" t="s">
        <v>582</v>
      </c>
      <c r="B1" t="s">
        <v>69</v>
      </c>
      <c r="C1" s="3" t="s">
        <v>70</v>
      </c>
      <c r="D1" s="39" t="s">
        <v>82</v>
      </c>
      <c r="E1" s="40" t="s">
        <v>83</v>
      </c>
      <c r="F1" s="74" t="s">
        <v>84</v>
      </c>
      <c r="G1" s="74" t="s">
        <v>85</v>
      </c>
      <c r="H1" s="43" t="s">
        <v>568</v>
      </c>
      <c r="I1" s="71" t="s">
        <v>90</v>
      </c>
      <c r="J1" s="71" t="s">
        <v>91</v>
      </c>
    </row>
    <row r="2" spans="1:10" x14ac:dyDescent="0.25">
      <c r="A2" t="str">
        <f>B2&amp;"_"&amp;C2</f>
        <v>Alabama_2013</v>
      </c>
      <c r="B2" t="s">
        <v>16</v>
      </c>
      <c r="C2">
        <v>2013</v>
      </c>
      <c r="D2" s="79">
        <v>4833722</v>
      </c>
      <c r="E2" s="80">
        <v>1983610</v>
      </c>
      <c r="F2" s="81">
        <v>1942</v>
      </c>
      <c r="G2" s="81">
        <v>20806</v>
      </c>
      <c r="H2" s="82">
        <v>6</v>
      </c>
      <c r="I2" s="72">
        <v>6</v>
      </c>
      <c r="J2" s="72">
        <v>59</v>
      </c>
    </row>
    <row r="3" spans="1:10" x14ac:dyDescent="0.25">
      <c r="A3" t="str">
        <f t="shared" ref="A3:A66" si="0">B3&amp;"_"&amp;C3</f>
        <v>Alabama_2014</v>
      </c>
      <c r="B3" t="s">
        <v>16</v>
      </c>
      <c r="C3">
        <v>2014</v>
      </c>
      <c r="D3" s="79">
        <v>4849377</v>
      </c>
      <c r="E3" s="80">
        <v>2007426</v>
      </c>
      <c r="F3" s="81">
        <v>3406</v>
      </c>
      <c r="G3" s="81">
        <v>22961</v>
      </c>
      <c r="H3" s="82">
        <v>6</v>
      </c>
      <c r="I3" s="72">
        <v>9</v>
      </c>
      <c r="J3" s="72">
        <v>96</v>
      </c>
    </row>
    <row r="4" spans="1:10" x14ac:dyDescent="0.25">
      <c r="A4" t="str">
        <f t="shared" si="0"/>
        <v>Alabama_2015</v>
      </c>
      <c r="B4" t="s">
        <v>16</v>
      </c>
      <c r="C4">
        <v>2015</v>
      </c>
      <c r="D4" s="79">
        <v>4858979</v>
      </c>
      <c r="E4" s="80">
        <v>2011723</v>
      </c>
      <c r="F4" s="81">
        <v>1753</v>
      </c>
      <c r="G4" s="81">
        <v>22130</v>
      </c>
      <c r="H4" s="82">
        <v>6</v>
      </c>
      <c r="I4" s="72">
        <v>9</v>
      </c>
      <c r="J4" s="72">
        <v>98</v>
      </c>
    </row>
    <row r="5" spans="1:10" x14ac:dyDescent="0.25">
      <c r="A5" t="str">
        <f t="shared" si="0"/>
        <v>Alabama_2016</v>
      </c>
      <c r="B5" t="s">
        <v>16</v>
      </c>
      <c r="C5">
        <v>2016</v>
      </c>
      <c r="D5" s="79">
        <v>4863300</v>
      </c>
      <c r="E5" s="80">
        <v>2053191</v>
      </c>
      <c r="F5" s="81">
        <v>2110</v>
      </c>
      <c r="G5" s="81">
        <v>23875</v>
      </c>
      <c r="H5" s="82">
        <v>6</v>
      </c>
      <c r="I5" s="72">
        <v>3</v>
      </c>
      <c r="J5" s="72">
        <v>120</v>
      </c>
    </row>
    <row r="6" spans="1:10" x14ac:dyDescent="0.25">
      <c r="A6" t="str">
        <f t="shared" si="0"/>
        <v>Alabama_2017</v>
      </c>
      <c r="B6" t="s">
        <v>16</v>
      </c>
      <c r="C6">
        <v>2017</v>
      </c>
      <c r="D6" s="79">
        <v>4874747</v>
      </c>
      <c r="E6" s="80">
        <v>2041619</v>
      </c>
      <c r="F6" s="81">
        <v>2058</v>
      </c>
      <c r="G6" s="81">
        <v>23594</v>
      </c>
      <c r="H6" s="82">
        <v>6</v>
      </c>
      <c r="I6" s="72">
        <v>7</v>
      </c>
      <c r="J6" s="72">
        <v>119</v>
      </c>
    </row>
    <row r="7" spans="1:10" x14ac:dyDescent="0.25">
      <c r="A7" t="str">
        <f t="shared" si="0"/>
        <v>Alaska_2013</v>
      </c>
      <c r="B7" t="s">
        <v>17</v>
      </c>
      <c r="C7">
        <v>2013</v>
      </c>
      <c r="D7" s="79">
        <v>735132</v>
      </c>
      <c r="E7" s="80">
        <v>357776</v>
      </c>
      <c r="F7" s="81">
        <v>3562</v>
      </c>
      <c r="G7" s="81">
        <v>31566</v>
      </c>
      <c r="H7" s="82">
        <v>9</v>
      </c>
      <c r="I7" s="72">
        <v>1</v>
      </c>
      <c r="J7" s="72">
        <v>6</v>
      </c>
    </row>
    <row r="8" spans="1:10" x14ac:dyDescent="0.25">
      <c r="A8" t="str">
        <f t="shared" si="0"/>
        <v>Alaska_2014</v>
      </c>
      <c r="B8" t="s">
        <v>17</v>
      </c>
      <c r="C8">
        <v>2014</v>
      </c>
      <c r="D8" s="79">
        <v>736732</v>
      </c>
      <c r="E8" s="80">
        <v>359211</v>
      </c>
      <c r="F8" s="81">
        <v>3281</v>
      </c>
      <c r="G8" s="81">
        <v>28730</v>
      </c>
      <c r="H8" s="82">
        <v>9</v>
      </c>
      <c r="I8" s="72">
        <v>3</v>
      </c>
      <c r="J8" s="72">
        <v>14</v>
      </c>
    </row>
    <row r="9" spans="1:10" x14ac:dyDescent="0.25">
      <c r="A9" t="str">
        <f t="shared" si="0"/>
        <v>Alaska_2015</v>
      </c>
      <c r="B9" t="s">
        <v>17</v>
      </c>
      <c r="C9">
        <v>2015</v>
      </c>
      <c r="D9" s="79">
        <v>738432</v>
      </c>
      <c r="E9" s="80">
        <v>363075</v>
      </c>
      <c r="F9" s="81">
        <v>4051</v>
      </c>
      <c r="G9" s="81">
        <v>28801</v>
      </c>
      <c r="H9" s="82">
        <v>9</v>
      </c>
      <c r="I9" s="72">
        <v>0</v>
      </c>
      <c r="J9" s="72">
        <v>12</v>
      </c>
    </row>
    <row r="10" spans="1:10" x14ac:dyDescent="0.25">
      <c r="A10" t="str">
        <f t="shared" si="0"/>
        <v>Alaska_2016</v>
      </c>
      <c r="B10" t="s">
        <v>17</v>
      </c>
      <c r="C10">
        <v>2016</v>
      </c>
      <c r="D10" s="79">
        <v>741894</v>
      </c>
      <c r="E10" s="80">
        <v>362804</v>
      </c>
      <c r="F10" s="81">
        <v>3600</v>
      </c>
      <c r="G10" s="81">
        <v>27628</v>
      </c>
      <c r="H10" s="82">
        <v>9</v>
      </c>
      <c r="I10" s="72">
        <v>1</v>
      </c>
      <c r="J10" s="72">
        <v>12</v>
      </c>
    </row>
    <row r="11" spans="1:10" x14ac:dyDescent="0.25">
      <c r="A11" t="str">
        <f t="shared" si="0"/>
        <v>Alaska_2017</v>
      </c>
      <c r="B11" t="s">
        <v>17</v>
      </c>
      <c r="C11">
        <v>2017</v>
      </c>
      <c r="D11" s="79">
        <v>739795</v>
      </c>
      <c r="E11" s="80">
        <v>351282</v>
      </c>
      <c r="F11" s="81">
        <v>2723</v>
      </c>
      <c r="G11" s="81">
        <v>25829</v>
      </c>
      <c r="H11" s="82">
        <v>9</v>
      </c>
      <c r="I11" s="72">
        <v>1</v>
      </c>
      <c r="J11" s="72">
        <v>14</v>
      </c>
    </row>
    <row r="12" spans="1:10" x14ac:dyDescent="0.25">
      <c r="A12" t="str">
        <f t="shared" si="0"/>
        <v>Arizona_2013</v>
      </c>
      <c r="B12" t="s">
        <v>18</v>
      </c>
      <c r="C12">
        <v>2013</v>
      </c>
      <c r="D12" s="79">
        <v>6626624</v>
      </c>
      <c r="E12" s="80">
        <v>2754451</v>
      </c>
      <c r="F12" s="81">
        <v>26773</v>
      </c>
      <c r="G12" s="81">
        <v>56982</v>
      </c>
      <c r="H12" s="82">
        <v>8</v>
      </c>
      <c r="I12" s="72">
        <v>29</v>
      </c>
      <c r="J12" s="72">
        <v>151</v>
      </c>
    </row>
    <row r="13" spans="1:10" x14ac:dyDescent="0.25">
      <c r="A13" t="str">
        <f t="shared" si="0"/>
        <v>Arizona_2014</v>
      </c>
      <c r="B13" t="s">
        <v>18</v>
      </c>
      <c r="C13">
        <v>2014</v>
      </c>
      <c r="D13" s="79">
        <v>6731484</v>
      </c>
      <c r="E13" s="80">
        <v>2831592</v>
      </c>
      <c r="F13" s="81">
        <v>30757</v>
      </c>
      <c r="G13" s="81">
        <v>56505</v>
      </c>
      <c r="H13" s="82">
        <v>8</v>
      </c>
      <c r="I13" s="72">
        <v>26</v>
      </c>
      <c r="J13" s="72">
        <v>142</v>
      </c>
    </row>
    <row r="14" spans="1:10" x14ac:dyDescent="0.25">
      <c r="A14" t="str">
        <f t="shared" si="0"/>
        <v>Arizona_2015</v>
      </c>
      <c r="B14" t="s">
        <v>18</v>
      </c>
      <c r="C14">
        <v>2015</v>
      </c>
      <c r="D14" s="79">
        <v>6828065</v>
      </c>
      <c r="E14" s="80">
        <v>2899727</v>
      </c>
      <c r="F14" s="81">
        <v>29767</v>
      </c>
      <c r="G14" s="81">
        <v>60638</v>
      </c>
      <c r="H14" s="82">
        <v>8</v>
      </c>
      <c r="I14" s="72">
        <v>28</v>
      </c>
      <c r="J14" s="72">
        <v>155</v>
      </c>
    </row>
    <row r="15" spans="1:10" x14ac:dyDescent="0.25">
      <c r="A15" t="str">
        <f t="shared" si="0"/>
        <v>Arizona_2016</v>
      </c>
      <c r="B15" t="s">
        <v>18</v>
      </c>
      <c r="C15">
        <v>2016</v>
      </c>
      <c r="D15" s="79">
        <v>6931071</v>
      </c>
      <c r="E15" s="80">
        <v>2992943</v>
      </c>
      <c r="F15" s="81">
        <v>24869</v>
      </c>
      <c r="G15" s="81">
        <v>54823</v>
      </c>
      <c r="H15" s="82">
        <v>8</v>
      </c>
      <c r="I15" s="72">
        <v>30</v>
      </c>
      <c r="J15" s="72">
        <v>186</v>
      </c>
    </row>
    <row r="16" spans="1:10" x14ac:dyDescent="0.25">
      <c r="A16" t="str">
        <f t="shared" si="0"/>
        <v>Arizona_2017</v>
      </c>
      <c r="B16" t="s">
        <v>18</v>
      </c>
      <c r="C16">
        <v>2017</v>
      </c>
      <c r="D16" s="79">
        <v>7016270</v>
      </c>
      <c r="E16" s="80">
        <v>3086150</v>
      </c>
      <c r="F16" s="81">
        <v>25270</v>
      </c>
      <c r="G16" s="81">
        <v>61420</v>
      </c>
      <c r="H16" s="82">
        <v>8</v>
      </c>
      <c r="I16" s="72">
        <v>30</v>
      </c>
      <c r="J16" s="72">
        <v>213</v>
      </c>
    </row>
    <row r="17" spans="1:10" x14ac:dyDescent="0.25">
      <c r="A17" t="str">
        <f t="shared" si="0"/>
        <v>Arkansas_2013</v>
      </c>
      <c r="B17" t="s">
        <v>19</v>
      </c>
      <c r="C17">
        <v>2013</v>
      </c>
      <c r="D17" s="79">
        <v>2959373</v>
      </c>
      <c r="E17" s="80">
        <v>1223214</v>
      </c>
      <c r="F17" s="81">
        <v>2560</v>
      </c>
      <c r="G17" s="81">
        <v>20212</v>
      </c>
      <c r="H17" s="82">
        <v>7</v>
      </c>
      <c r="I17" s="72">
        <v>4</v>
      </c>
      <c r="J17" s="72">
        <v>46</v>
      </c>
    </row>
    <row r="18" spans="1:10" x14ac:dyDescent="0.25">
      <c r="A18" t="str">
        <f t="shared" si="0"/>
        <v>Arkansas_2014</v>
      </c>
      <c r="B18" t="s">
        <v>19</v>
      </c>
      <c r="C18">
        <v>2014</v>
      </c>
      <c r="D18" s="79">
        <v>2966369</v>
      </c>
      <c r="E18" s="80">
        <v>1249674</v>
      </c>
      <c r="F18" s="81">
        <v>2850</v>
      </c>
      <c r="G18" s="81">
        <v>22173</v>
      </c>
      <c r="H18" s="82">
        <v>7</v>
      </c>
      <c r="I18" s="72">
        <v>7</v>
      </c>
      <c r="J18" s="72">
        <v>37</v>
      </c>
    </row>
    <row r="19" spans="1:10" x14ac:dyDescent="0.25">
      <c r="A19" t="str">
        <f t="shared" si="0"/>
        <v>Arkansas_2015</v>
      </c>
      <c r="B19" t="s">
        <v>19</v>
      </c>
      <c r="C19">
        <v>2015</v>
      </c>
      <c r="D19" s="79">
        <v>2978204</v>
      </c>
      <c r="E19" s="80">
        <v>1253288</v>
      </c>
      <c r="F19" s="81">
        <v>1678</v>
      </c>
      <c r="G19" s="81">
        <v>22033</v>
      </c>
      <c r="H19" s="82">
        <v>7</v>
      </c>
      <c r="I19" s="72">
        <v>3</v>
      </c>
      <c r="J19" s="72">
        <v>44</v>
      </c>
    </row>
    <row r="20" spans="1:10" x14ac:dyDescent="0.25">
      <c r="A20" t="str">
        <f t="shared" si="0"/>
        <v>Arkansas_2016</v>
      </c>
      <c r="B20" t="s">
        <v>19</v>
      </c>
      <c r="C20">
        <v>2016</v>
      </c>
      <c r="D20" s="79">
        <v>2988248</v>
      </c>
      <c r="E20" s="80">
        <v>1264585</v>
      </c>
      <c r="F20" s="81">
        <v>1706</v>
      </c>
      <c r="G20" s="81">
        <v>25456</v>
      </c>
      <c r="H20" s="82">
        <v>7</v>
      </c>
      <c r="I20" s="72">
        <v>3</v>
      </c>
      <c r="J20" s="72">
        <v>49</v>
      </c>
    </row>
    <row r="21" spans="1:10" x14ac:dyDescent="0.25">
      <c r="A21" t="str">
        <f t="shared" si="0"/>
        <v>Arkansas_2017</v>
      </c>
      <c r="B21" t="s">
        <v>19</v>
      </c>
      <c r="C21">
        <v>2017</v>
      </c>
      <c r="D21" s="79">
        <v>3004279</v>
      </c>
      <c r="E21" s="80">
        <v>1281666</v>
      </c>
      <c r="F21" s="81">
        <v>2338</v>
      </c>
      <c r="G21" s="81">
        <v>23112</v>
      </c>
      <c r="H21" s="82">
        <v>7</v>
      </c>
      <c r="I21" s="72">
        <v>4</v>
      </c>
      <c r="J21" s="72">
        <v>47</v>
      </c>
    </row>
    <row r="22" spans="1:10" x14ac:dyDescent="0.25">
      <c r="A22" t="str">
        <f t="shared" si="0"/>
        <v>California_2013</v>
      </c>
      <c r="B22" t="s">
        <v>20</v>
      </c>
      <c r="C22">
        <v>2013</v>
      </c>
      <c r="D22" s="79">
        <v>38332521</v>
      </c>
      <c r="E22" s="80">
        <v>16745843</v>
      </c>
      <c r="F22" s="81">
        <v>189725</v>
      </c>
      <c r="G22" s="81">
        <v>457693</v>
      </c>
      <c r="H22" s="82">
        <v>9</v>
      </c>
      <c r="I22" s="72">
        <v>147</v>
      </c>
      <c r="J22" s="72">
        <v>734</v>
      </c>
    </row>
    <row r="23" spans="1:10" x14ac:dyDescent="0.25">
      <c r="A23" t="str">
        <f t="shared" si="0"/>
        <v>California_2014</v>
      </c>
      <c r="B23" t="s">
        <v>20</v>
      </c>
      <c r="C23">
        <v>2014</v>
      </c>
      <c r="D23" s="79">
        <v>38802500</v>
      </c>
      <c r="E23" s="80">
        <v>17254926</v>
      </c>
      <c r="F23" s="81">
        <v>199799</v>
      </c>
      <c r="G23" s="81">
        <v>467779</v>
      </c>
      <c r="H23" s="82">
        <v>9</v>
      </c>
      <c r="I23" s="72">
        <v>129</v>
      </c>
      <c r="J23" s="72">
        <v>709</v>
      </c>
    </row>
    <row r="24" spans="1:10" x14ac:dyDescent="0.25">
      <c r="A24" t="str">
        <f t="shared" si="0"/>
        <v>California_2015</v>
      </c>
      <c r="B24" t="s">
        <v>20</v>
      </c>
      <c r="C24">
        <v>2015</v>
      </c>
      <c r="D24" s="79">
        <v>39144818</v>
      </c>
      <c r="E24" s="80">
        <v>17633846</v>
      </c>
      <c r="F24" s="81">
        <v>192289</v>
      </c>
      <c r="G24" s="81">
        <v>474323</v>
      </c>
      <c r="H24" s="82">
        <v>9</v>
      </c>
      <c r="I24" s="72">
        <v>136</v>
      </c>
      <c r="J24" s="72">
        <v>819</v>
      </c>
    </row>
    <row r="25" spans="1:10" x14ac:dyDescent="0.25">
      <c r="A25" t="str">
        <f t="shared" si="0"/>
        <v>California_2016</v>
      </c>
      <c r="B25" t="s">
        <v>20</v>
      </c>
      <c r="C25">
        <v>2016</v>
      </c>
      <c r="D25" s="79">
        <v>39250017</v>
      </c>
      <c r="E25" s="80">
        <v>17926224</v>
      </c>
      <c r="F25" s="81">
        <v>184582</v>
      </c>
      <c r="G25" s="81">
        <v>481638</v>
      </c>
      <c r="H25" s="82">
        <v>9</v>
      </c>
      <c r="I25" s="72">
        <v>154</v>
      </c>
      <c r="J25" s="72">
        <v>933</v>
      </c>
    </row>
    <row r="26" spans="1:10" x14ac:dyDescent="0.25">
      <c r="A26" t="str">
        <f t="shared" si="0"/>
        <v>California_2017</v>
      </c>
      <c r="B26" t="s">
        <v>20</v>
      </c>
      <c r="C26">
        <v>2017</v>
      </c>
      <c r="D26" s="79">
        <v>39536653</v>
      </c>
      <c r="E26" s="80">
        <v>18320629</v>
      </c>
      <c r="F26" s="81">
        <v>166029</v>
      </c>
      <c r="G26" s="81">
        <v>473375</v>
      </c>
      <c r="H26" s="82">
        <v>9</v>
      </c>
      <c r="I26" s="72">
        <v>145</v>
      </c>
      <c r="J26" s="72">
        <v>940</v>
      </c>
    </row>
    <row r="27" spans="1:10" x14ac:dyDescent="0.25">
      <c r="A27" t="str">
        <f t="shared" si="0"/>
        <v>Colorado_2013</v>
      </c>
      <c r="B27" t="s">
        <v>21</v>
      </c>
      <c r="C27">
        <v>2013</v>
      </c>
      <c r="D27" s="79">
        <v>5268367</v>
      </c>
      <c r="E27" s="80">
        <v>2577184</v>
      </c>
      <c r="F27" s="81">
        <v>33664</v>
      </c>
      <c r="G27" s="81">
        <v>75639</v>
      </c>
      <c r="H27" s="82">
        <v>8</v>
      </c>
      <c r="I27" s="72">
        <v>12</v>
      </c>
      <c r="J27" s="72">
        <v>50</v>
      </c>
    </row>
    <row r="28" spans="1:10" x14ac:dyDescent="0.25">
      <c r="A28" t="str">
        <f t="shared" si="0"/>
        <v>Colorado_2014</v>
      </c>
      <c r="B28" t="s">
        <v>21</v>
      </c>
      <c r="C28">
        <v>2014</v>
      </c>
      <c r="D28" s="79">
        <v>5355866</v>
      </c>
      <c r="E28" s="80">
        <v>2681200</v>
      </c>
      <c r="F28" s="81">
        <v>35879</v>
      </c>
      <c r="G28" s="81">
        <v>71357</v>
      </c>
      <c r="H28" s="82">
        <v>8</v>
      </c>
      <c r="I28" s="72">
        <v>10</v>
      </c>
      <c r="J28" s="72">
        <v>63</v>
      </c>
    </row>
    <row r="29" spans="1:10" x14ac:dyDescent="0.25">
      <c r="A29" t="str">
        <f t="shared" si="0"/>
        <v>Colorado_2015</v>
      </c>
      <c r="B29" t="s">
        <v>21</v>
      </c>
      <c r="C29">
        <v>2015</v>
      </c>
      <c r="D29" s="79">
        <v>5456574</v>
      </c>
      <c r="E29" s="80">
        <v>2740368</v>
      </c>
      <c r="F29" s="81">
        <v>33714</v>
      </c>
      <c r="G29" s="81">
        <v>77861</v>
      </c>
      <c r="H29" s="82">
        <v>8</v>
      </c>
      <c r="I29" s="72">
        <v>13</v>
      </c>
      <c r="J29" s="72">
        <v>59</v>
      </c>
    </row>
    <row r="30" spans="1:10" x14ac:dyDescent="0.25">
      <c r="A30" t="str">
        <f t="shared" si="0"/>
        <v>Colorado_2016</v>
      </c>
      <c r="B30" t="s">
        <v>21</v>
      </c>
      <c r="C30">
        <v>2016</v>
      </c>
      <c r="D30" s="79">
        <v>5540545</v>
      </c>
      <c r="E30" s="80">
        <v>2810263</v>
      </c>
      <c r="F30" s="81">
        <v>30609</v>
      </c>
      <c r="G30" s="81">
        <v>84470</v>
      </c>
      <c r="H30" s="82">
        <v>8</v>
      </c>
      <c r="I30" s="72">
        <v>16</v>
      </c>
      <c r="J30" s="72">
        <v>79</v>
      </c>
    </row>
    <row r="31" spans="1:10" x14ac:dyDescent="0.25">
      <c r="A31" t="str">
        <f t="shared" si="0"/>
        <v>Colorado_2017</v>
      </c>
      <c r="B31" t="s">
        <v>21</v>
      </c>
      <c r="C31">
        <v>2017</v>
      </c>
      <c r="D31" s="79">
        <v>5607154</v>
      </c>
      <c r="E31" s="80">
        <v>2886978</v>
      </c>
      <c r="F31" s="81">
        <v>31723</v>
      </c>
      <c r="G31" s="81">
        <v>77250</v>
      </c>
      <c r="H31" s="82">
        <v>8</v>
      </c>
      <c r="I31" s="72">
        <v>16</v>
      </c>
      <c r="J31" s="72">
        <v>92</v>
      </c>
    </row>
    <row r="32" spans="1:10" x14ac:dyDescent="0.25">
      <c r="A32" t="str">
        <f t="shared" si="0"/>
        <v>Connecticut_2013</v>
      </c>
      <c r="B32" t="s">
        <v>22</v>
      </c>
      <c r="C32">
        <v>2013</v>
      </c>
      <c r="D32" s="79">
        <v>3596080</v>
      </c>
      <c r="E32" s="80">
        <v>1736156</v>
      </c>
      <c r="F32" s="81">
        <v>5171</v>
      </c>
      <c r="G32" s="81">
        <v>54686</v>
      </c>
      <c r="H32" s="82">
        <v>1</v>
      </c>
      <c r="I32" s="72">
        <v>3</v>
      </c>
      <c r="J32" s="72">
        <v>37</v>
      </c>
    </row>
    <row r="33" spans="1:10" x14ac:dyDescent="0.25">
      <c r="A33" t="str">
        <f t="shared" si="0"/>
        <v>Connecticut_2014</v>
      </c>
      <c r="B33" t="s">
        <v>22</v>
      </c>
      <c r="C33">
        <v>2014</v>
      </c>
      <c r="D33" s="79">
        <v>3596677</v>
      </c>
      <c r="E33" s="80">
        <v>1765420</v>
      </c>
      <c r="F33" s="81">
        <v>5742</v>
      </c>
      <c r="G33" s="81">
        <v>55459</v>
      </c>
      <c r="H33" s="82">
        <v>1</v>
      </c>
      <c r="I33" s="72">
        <v>4</v>
      </c>
      <c r="J33" s="72">
        <v>47</v>
      </c>
    </row>
    <row r="34" spans="1:10" x14ac:dyDescent="0.25">
      <c r="A34" t="str">
        <f t="shared" si="0"/>
        <v>Connecticut_2015</v>
      </c>
      <c r="B34" t="s">
        <v>22</v>
      </c>
      <c r="C34">
        <v>2015</v>
      </c>
      <c r="D34" s="79">
        <v>3590886</v>
      </c>
      <c r="E34" s="80">
        <v>1773121</v>
      </c>
      <c r="F34" s="81">
        <v>4214</v>
      </c>
      <c r="G34" s="81">
        <v>52826</v>
      </c>
      <c r="H34" s="82">
        <v>1</v>
      </c>
      <c r="I34" s="72">
        <v>3</v>
      </c>
      <c r="J34" s="72">
        <v>46</v>
      </c>
    </row>
    <row r="35" spans="1:10" x14ac:dyDescent="0.25">
      <c r="A35" t="str">
        <f t="shared" si="0"/>
        <v>Connecticut_2016</v>
      </c>
      <c r="B35" t="s">
        <v>22</v>
      </c>
      <c r="C35">
        <v>2016</v>
      </c>
      <c r="D35" s="79">
        <v>3576452</v>
      </c>
      <c r="E35" s="80">
        <v>1784936</v>
      </c>
      <c r="F35" s="81">
        <v>5330</v>
      </c>
      <c r="G35" s="81">
        <v>48896</v>
      </c>
      <c r="H35" s="82">
        <v>1</v>
      </c>
      <c r="I35" s="72">
        <v>6</v>
      </c>
      <c r="J35" s="72">
        <v>59</v>
      </c>
    </row>
    <row r="36" spans="1:10" x14ac:dyDescent="0.25">
      <c r="A36" t="str">
        <f t="shared" si="0"/>
        <v>Connecticut_2017</v>
      </c>
      <c r="B36" t="s">
        <v>22</v>
      </c>
      <c r="C36">
        <v>2017</v>
      </c>
      <c r="D36" s="79">
        <v>3588184</v>
      </c>
      <c r="E36" s="80">
        <v>1778000</v>
      </c>
      <c r="F36" s="81">
        <v>5483</v>
      </c>
      <c r="G36" s="81">
        <v>49471</v>
      </c>
      <c r="H36" s="82">
        <v>1</v>
      </c>
      <c r="I36" s="72">
        <v>3</v>
      </c>
      <c r="J36" s="72">
        <v>49</v>
      </c>
    </row>
    <row r="37" spans="1:10" x14ac:dyDescent="0.25">
      <c r="A37" t="str">
        <f t="shared" si="0"/>
        <v>Delaware_2013</v>
      </c>
      <c r="B37" t="s">
        <v>23</v>
      </c>
      <c r="C37">
        <v>2013</v>
      </c>
      <c r="D37" s="79">
        <v>925749</v>
      </c>
      <c r="E37" s="80">
        <v>423542</v>
      </c>
      <c r="F37" s="81">
        <v>1712</v>
      </c>
      <c r="G37" s="81">
        <v>9098</v>
      </c>
      <c r="H37" s="82">
        <v>5</v>
      </c>
      <c r="I37" s="72">
        <v>1</v>
      </c>
      <c r="J37" s="72">
        <v>25</v>
      </c>
    </row>
    <row r="38" spans="1:10" x14ac:dyDescent="0.25">
      <c r="A38" t="str">
        <f t="shared" si="0"/>
        <v>Delaware_2014</v>
      </c>
      <c r="B38" t="s">
        <v>23</v>
      </c>
      <c r="C38">
        <v>2014</v>
      </c>
      <c r="D38" s="79">
        <v>935614</v>
      </c>
      <c r="E38" s="80">
        <v>434766</v>
      </c>
      <c r="F38" s="81">
        <v>1056</v>
      </c>
      <c r="G38" s="81">
        <v>9709</v>
      </c>
      <c r="H38" s="82">
        <v>5</v>
      </c>
      <c r="I38" s="72">
        <v>3</v>
      </c>
      <c r="J38" s="72">
        <v>26</v>
      </c>
    </row>
    <row r="39" spans="1:10" x14ac:dyDescent="0.25">
      <c r="A39" t="str">
        <f t="shared" si="0"/>
        <v>Delaware_2015</v>
      </c>
      <c r="B39" t="s">
        <v>23</v>
      </c>
      <c r="C39">
        <v>2015</v>
      </c>
      <c r="D39" s="79">
        <v>945934</v>
      </c>
      <c r="E39" s="80">
        <v>441183</v>
      </c>
      <c r="F39" s="81">
        <v>1653</v>
      </c>
      <c r="G39" s="81">
        <v>9655</v>
      </c>
      <c r="H39" s="82">
        <v>5</v>
      </c>
      <c r="I39" s="72">
        <v>3</v>
      </c>
      <c r="J39" s="72">
        <v>36</v>
      </c>
    </row>
    <row r="40" spans="1:10" x14ac:dyDescent="0.25">
      <c r="A40" t="str">
        <f t="shared" si="0"/>
        <v>Delaware_2016</v>
      </c>
      <c r="B40" t="s">
        <v>23</v>
      </c>
      <c r="C40">
        <v>2016</v>
      </c>
      <c r="D40" s="79">
        <v>952065</v>
      </c>
      <c r="E40" s="80">
        <v>439253</v>
      </c>
      <c r="F40" s="81">
        <v>1328</v>
      </c>
      <c r="G40" s="81">
        <v>8167</v>
      </c>
      <c r="H40" s="82">
        <v>5</v>
      </c>
      <c r="I40" s="72">
        <v>2</v>
      </c>
      <c r="J40" s="72">
        <v>27</v>
      </c>
    </row>
    <row r="41" spans="1:10" x14ac:dyDescent="0.25">
      <c r="A41" t="str">
        <f t="shared" si="0"/>
        <v>Delaware_2017</v>
      </c>
      <c r="B41" t="s">
        <v>23</v>
      </c>
      <c r="C41">
        <v>2017</v>
      </c>
      <c r="D41" s="79">
        <v>961939</v>
      </c>
      <c r="E41" s="80">
        <v>430780</v>
      </c>
      <c r="F41" s="81">
        <v>1566</v>
      </c>
      <c r="G41" s="81">
        <v>9566</v>
      </c>
      <c r="H41" s="82">
        <v>5</v>
      </c>
      <c r="I41" s="72">
        <v>5</v>
      </c>
      <c r="J41" s="72">
        <v>33</v>
      </c>
    </row>
    <row r="42" spans="1:10" x14ac:dyDescent="0.25">
      <c r="A42" t="str">
        <f t="shared" si="0"/>
        <v>District of Columbia_2013</v>
      </c>
      <c r="B42" t="s">
        <v>24</v>
      </c>
      <c r="C42">
        <v>2013</v>
      </c>
      <c r="D42" s="79">
        <v>646449</v>
      </c>
      <c r="E42" s="80">
        <v>330087</v>
      </c>
      <c r="F42" s="81">
        <v>14986</v>
      </c>
      <c r="G42" s="81">
        <v>45003</v>
      </c>
      <c r="H42" s="82">
        <v>5</v>
      </c>
      <c r="I42" s="72">
        <v>1</v>
      </c>
      <c r="J42" s="72">
        <v>9</v>
      </c>
    </row>
    <row r="43" spans="1:10" x14ac:dyDescent="0.25">
      <c r="A43" t="str">
        <f t="shared" si="0"/>
        <v>District of Columbia_2014</v>
      </c>
      <c r="B43" t="s">
        <v>24</v>
      </c>
      <c r="C43">
        <v>2014</v>
      </c>
      <c r="D43" s="79">
        <v>658893</v>
      </c>
      <c r="E43" s="80">
        <v>343062</v>
      </c>
      <c r="F43" s="81">
        <v>13330</v>
      </c>
      <c r="G43" s="81">
        <v>44965</v>
      </c>
      <c r="H43" s="82">
        <v>5</v>
      </c>
      <c r="I43" s="72">
        <v>1</v>
      </c>
      <c r="J43" s="72">
        <v>9</v>
      </c>
    </row>
    <row r="44" spans="1:10" x14ac:dyDescent="0.25">
      <c r="A44" t="str">
        <f t="shared" si="0"/>
        <v>District of Columbia_2015</v>
      </c>
      <c r="B44" t="s">
        <v>24</v>
      </c>
      <c r="C44">
        <v>2015</v>
      </c>
      <c r="D44" s="79">
        <v>672228</v>
      </c>
      <c r="E44" s="80">
        <v>358150</v>
      </c>
      <c r="F44" s="81">
        <v>14718</v>
      </c>
      <c r="G44" s="81">
        <v>50165</v>
      </c>
      <c r="H44" s="82">
        <v>5</v>
      </c>
      <c r="I44" s="72">
        <v>1</v>
      </c>
      <c r="J44" s="72">
        <v>13</v>
      </c>
    </row>
    <row r="45" spans="1:10" x14ac:dyDescent="0.25">
      <c r="A45" t="str">
        <f t="shared" si="0"/>
        <v>District of Columbia_2016</v>
      </c>
      <c r="B45" t="s">
        <v>24</v>
      </c>
      <c r="C45">
        <v>2016</v>
      </c>
      <c r="D45" s="79">
        <v>681170</v>
      </c>
      <c r="E45" s="80">
        <v>362204</v>
      </c>
      <c r="F45" s="81">
        <v>16647</v>
      </c>
      <c r="G45" s="81">
        <v>49514</v>
      </c>
      <c r="H45" s="82">
        <v>5</v>
      </c>
      <c r="I45" s="72">
        <v>1</v>
      </c>
      <c r="J45" s="72">
        <v>8</v>
      </c>
    </row>
    <row r="46" spans="1:10" x14ac:dyDescent="0.25">
      <c r="A46" t="str">
        <f t="shared" si="0"/>
        <v>District of Columbia_2017</v>
      </c>
      <c r="B46" t="s">
        <v>24</v>
      </c>
      <c r="C46">
        <v>2017</v>
      </c>
      <c r="D46" s="79">
        <v>693972</v>
      </c>
      <c r="E46" s="80">
        <v>375380</v>
      </c>
      <c r="F46" s="81">
        <v>18624</v>
      </c>
      <c r="G46" s="81">
        <v>47625</v>
      </c>
      <c r="H46" s="82">
        <v>5</v>
      </c>
      <c r="I46" s="72">
        <v>2</v>
      </c>
      <c r="J46" s="72">
        <v>11</v>
      </c>
    </row>
    <row r="47" spans="1:10" x14ac:dyDescent="0.25">
      <c r="A47" t="str">
        <f t="shared" si="0"/>
        <v>Florida_2013</v>
      </c>
      <c r="B47" t="s">
        <v>25</v>
      </c>
      <c r="C47">
        <v>2013</v>
      </c>
      <c r="D47" s="79">
        <v>19552860</v>
      </c>
      <c r="E47" s="80">
        <v>8353263</v>
      </c>
      <c r="F47" s="81">
        <v>58231</v>
      </c>
      <c r="G47" s="81">
        <v>127509</v>
      </c>
      <c r="H47" s="82">
        <v>5</v>
      </c>
      <c r="I47" s="72">
        <v>133</v>
      </c>
      <c r="J47" s="72">
        <v>499</v>
      </c>
    </row>
    <row r="48" spans="1:10" x14ac:dyDescent="0.25">
      <c r="A48" t="str">
        <f t="shared" si="0"/>
        <v>Florida_2014</v>
      </c>
      <c r="B48" t="s">
        <v>25</v>
      </c>
      <c r="C48">
        <v>2014</v>
      </c>
      <c r="D48" s="79">
        <v>19893297</v>
      </c>
      <c r="E48" s="80">
        <v>8636223</v>
      </c>
      <c r="F48" s="81">
        <v>64307</v>
      </c>
      <c r="G48" s="81">
        <v>124298</v>
      </c>
      <c r="H48" s="82">
        <v>5</v>
      </c>
      <c r="I48" s="72">
        <v>138</v>
      </c>
      <c r="J48" s="72">
        <v>588</v>
      </c>
    </row>
    <row r="49" spans="1:10" x14ac:dyDescent="0.25">
      <c r="A49" t="str">
        <f t="shared" si="0"/>
        <v>Florida_2015</v>
      </c>
      <c r="B49" t="s">
        <v>25</v>
      </c>
      <c r="C49">
        <v>2015</v>
      </c>
      <c r="D49" s="79">
        <v>20271272</v>
      </c>
      <c r="E49" s="80">
        <v>8880102</v>
      </c>
      <c r="F49" s="81">
        <v>62969</v>
      </c>
      <c r="G49" s="81">
        <v>126149</v>
      </c>
      <c r="H49" s="82">
        <v>5</v>
      </c>
      <c r="I49" s="72">
        <v>150</v>
      </c>
      <c r="J49" s="72">
        <v>629</v>
      </c>
    </row>
    <row r="50" spans="1:10" x14ac:dyDescent="0.25">
      <c r="A50" t="str">
        <f t="shared" si="0"/>
        <v>Florida_2016</v>
      </c>
      <c r="B50" t="s">
        <v>25</v>
      </c>
      <c r="C50">
        <v>2016</v>
      </c>
      <c r="D50" s="79">
        <v>20612439</v>
      </c>
      <c r="E50" s="80">
        <v>9122419</v>
      </c>
      <c r="F50" s="81">
        <v>56464</v>
      </c>
      <c r="G50" s="81">
        <v>137204</v>
      </c>
      <c r="H50" s="82">
        <v>5</v>
      </c>
      <c r="I50" s="72">
        <v>139</v>
      </c>
      <c r="J50" s="72">
        <v>653</v>
      </c>
    </row>
    <row r="51" spans="1:10" x14ac:dyDescent="0.25">
      <c r="A51" t="str">
        <f t="shared" si="0"/>
        <v>Florida_2017</v>
      </c>
      <c r="B51" t="s">
        <v>25</v>
      </c>
      <c r="C51">
        <v>2017</v>
      </c>
      <c r="D51" s="79">
        <v>20984400</v>
      </c>
      <c r="E51" s="80">
        <v>9355081</v>
      </c>
      <c r="F51" s="81">
        <v>53751</v>
      </c>
      <c r="G51" s="81">
        <v>132386</v>
      </c>
      <c r="H51" s="82">
        <v>5</v>
      </c>
      <c r="I51" s="72">
        <v>123</v>
      </c>
      <c r="J51" s="72">
        <v>654</v>
      </c>
    </row>
    <row r="52" spans="1:10" x14ac:dyDescent="0.25">
      <c r="A52" t="str">
        <f t="shared" si="0"/>
        <v>Georgia_2013</v>
      </c>
      <c r="B52" t="s">
        <v>26</v>
      </c>
      <c r="C52">
        <v>2013</v>
      </c>
      <c r="D52" s="79">
        <v>9992167</v>
      </c>
      <c r="E52" s="80">
        <v>4291263</v>
      </c>
      <c r="F52" s="81">
        <v>9789</v>
      </c>
      <c r="G52" s="81">
        <v>64483</v>
      </c>
      <c r="H52" s="82">
        <v>5</v>
      </c>
      <c r="I52" s="72">
        <v>28</v>
      </c>
      <c r="J52" s="72">
        <v>176</v>
      </c>
    </row>
    <row r="53" spans="1:10" x14ac:dyDescent="0.25">
      <c r="A53" t="str">
        <f t="shared" si="0"/>
        <v>Georgia_2014</v>
      </c>
      <c r="B53" t="s">
        <v>26</v>
      </c>
      <c r="C53">
        <v>2014</v>
      </c>
      <c r="D53" s="79">
        <v>10097343</v>
      </c>
      <c r="E53" s="80">
        <v>4421064</v>
      </c>
      <c r="F53" s="81">
        <v>10687</v>
      </c>
      <c r="G53" s="81">
        <v>68722</v>
      </c>
      <c r="H53" s="82">
        <v>5</v>
      </c>
      <c r="I53" s="72">
        <v>19</v>
      </c>
      <c r="J53" s="72">
        <v>163</v>
      </c>
    </row>
    <row r="54" spans="1:10" x14ac:dyDescent="0.25">
      <c r="A54" t="str">
        <f t="shared" si="0"/>
        <v>Georgia_2015</v>
      </c>
      <c r="B54" t="s">
        <v>26</v>
      </c>
      <c r="C54">
        <v>2015</v>
      </c>
      <c r="D54" s="79">
        <v>10214860</v>
      </c>
      <c r="E54" s="80">
        <v>4555243</v>
      </c>
      <c r="F54" s="81">
        <v>9044</v>
      </c>
      <c r="G54" s="81">
        <v>69170</v>
      </c>
      <c r="H54" s="82">
        <v>5</v>
      </c>
      <c r="I54" s="72">
        <v>23</v>
      </c>
      <c r="J54" s="72">
        <v>194</v>
      </c>
    </row>
    <row r="55" spans="1:10" x14ac:dyDescent="0.25">
      <c r="A55" t="str">
        <f t="shared" si="0"/>
        <v>Georgia_2016</v>
      </c>
      <c r="B55" t="s">
        <v>26</v>
      </c>
      <c r="C55">
        <v>2016</v>
      </c>
      <c r="D55" s="79">
        <v>10310371</v>
      </c>
      <c r="E55" s="80">
        <v>4681817</v>
      </c>
      <c r="F55" s="81">
        <v>12159</v>
      </c>
      <c r="G55" s="81">
        <v>72701</v>
      </c>
      <c r="H55" s="82">
        <v>5</v>
      </c>
      <c r="I55" s="72">
        <v>29</v>
      </c>
      <c r="J55" s="72">
        <v>232</v>
      </c>
    </row>
    <row r="56" spans="1:10" x14ac:dyDescent="0.25">
      <c r="A56" t="str">
        <f t="shared" si="0"/>
        <v>Georgia_2017</v>
      </c>
      <c r="B56" t="s">
        <v>26</v>
      </c>
      <c r="C56">
        <v>2017</v>
      </c>
      <c r="D56" s="79">
        <v>10429379</v>
      </c>
      <c r="E56" s="80">
        <v>4782581</v>
      </c>
      <c r="F56" s="81">
        <v>11554</v>
      </c>
      <c r="G56" s="81">
        <v>74886</v>
      </c>
      <c r="H56" s="82">
        <v>5</v>
      </c>
      <c r="I56" s="72">
        <v>15</v>
      </c>
      <c r="J56" s="72">
        <v>253</v>
      </c>
    </row>
    <row r="57" spans="1:10" x14ac:dyDescent="0.25">
      <c r="A57" t="str">
        <f t="shared" si="0"/>
        <v>Hawaii_2013</v>
      </c>
      <c r="B57" t="s">
        <v>27</v>
      </c>
      <c r="C57">
        <v>2013</v>
      </c>
      <c r="D57" s="79">
        <v>1404054</v>
      </c>
      <c r="E57" s="80">
        <v>672446</v>
      </c>
      <c r="F57" s="81">
        <v>9078</v>
      </c>
      <c r="G57" s="81">
        <v>28327</v>
      </c>
      <c r="H57" s="82">
        <v>9</v>
      </c>
      <c r="I57" s="72">
        <v>2</v>
      </c>
      <c r="J57" s="72">
        <v>23</v>
      </c>
    </row>
    <row r="58" spans="1:10" x14ac:dyDescent="0.25">
      <c r="A58" t="str">
        <f t="shared" si="0"/>
        <v>Hawaii_2014</v>
      </c>
      <c r="B58" t="s">
        <v>27</v>
      </c>
      <c r="C58">
        <v>2014</v>
      </c>
      <c r="D58" s="79">
        <v>1419561</v>
      </c>
      <c r="E58" s="80">
        <v>685447</v>
      </c>
      <c r="F58" s="81">
        <v>7570</v>
      </c>
      <c r="G58" s="81">
        <v>31941</v>
      </c>
      <c r="H58" s="82">
        <v>9</v>
      </c>
      <c r="I58" s="72">
        <v>4</v>
      </c>
      <c r="J58" s="72">
        <v>24</v>
      </c>
    </row>
    <row r="59" spans="1:10" x14ac:dyDescent="0.25">
      <c r="A59" t="str">
        <f t="shared" si="0"/>
        <v>Hawaii_2015</v>
      </c>
      <c r="B59" t="s">
        <v>27</v>
      </c>
      <c r="C59">
        <v>2015</v>
      </c>
      <c r="D59" s="79">
        <v>1431603</v>
      </c>
      <c r="E59" s="80">
        <v>704914</v>
      </c>
      <c r="F59" s="81">
        <v>6458</v>
      </c>
      <c r="G59" s="81">
        <v>29047</v>
      </c>
      <c r="H59" s="82">
        <v>9</v>
      </c>
      <c r="I59" s="72">
        <v>2</v>
      </c>
      <c r="J59" s="72">
        <v>25</v>
      </c>
    </row>
    <row r="60" spans="1:10" x14ac:dyDescent="0.25">
      <c r="A60" t="str">
        <f t="shared" si="0"/>
        <v>Hawaii_2016</v>
      </c>
      <c r="B60" t="s">
        <v>27</v>
      </c>
      <c r="C60">
        <v>2016</v>
      </c>
      <c r="D60" s="79">
        <v>1428557</v>
      </c>
      <c r="E60" s="80">
        <v>708798</v>
      </c>
      <c r="F60" s="81">
        <v>5184</v>
      </c>
      <c r="G60" s="81">
        <v>33401</v>
      </c>
      <c r="H60" s="82">
        <v>9</v>
      </c>
      <c r="I60" s="72">
        <v>0</v>
      </c>
      <c r="J60" s="72">
        <v>29</v>
      </c>
    </row>
    <row r="61" spans="1:10" x14ac:dyDescent="0.25">
      <c r="A61" t="str">
        <f t="shared" si="0"/>
        <v>Hawaii_2017</v>
      </c>
      <c r="B61" t="s">
        <v>27</v>
      </c>
      <c r="C61">
        <v>2017</v>
      </c>
      <c r="D61" s="79">
        <v>1427538</v>
      </c>
      <c r="E61" s="80">
        <v>703939</v>
      </c>
      <c r="F61" s="81">
        <v>6579</v>
      </c>
      <c r="G61" s="81">
        <v>38388</v>
      </c>
      <c r="H61" s="82">
        <v>9</v>
      </c>
      <c r="I61" s="72">
        <v>6</v>
      </c>
      <c r="J61" s="72">
        <v>14</v>
      </c>
    </row>
    <row r="62" spans="1:10" x14ac:dyDescent="0.25">
      <c r="A62" t="str">
        <f t="shared" si="0"/>
        <v>Idaho_2013</v>
      </c>
      <c r="B62" t="s">
        <v>28</v>
      </c>
      <c r="C62">
        <v>2013</v>
      </c>
      <c r="D62" s="79">
        <v>1612136</v>
      </c>
      <c r="E62" s="80">
        <v>696905</v>
      </c>
      <c r="F62" s="81">
        <v>6756</v>
      </c>
      <c r="G62" s="81">
        <v>21482</v>
      </c>
      <c r="H62" s="82">
        <v>8</v>
      </c>
      <c r="I62" s="72">
        <v>3</v>
      </c>
      <c r="J62" s="72">
        <v>14</v>
      </c>
    </row>
    <row r="63" spans="1:10" x14ac:dyDescent="0.25">
      <c r="A63" t="str">
        <f t="shared" si="0"/>
        <v>Idaho_2014</v>
      </c>
      <c r="B63" t="s">
        <v>28</v>
      </c>
      <c r="C63">
        <v>2014</v>
      </c>
      <c r="D63" s="79">
        <v>1634464</v>
      </c>
      <c r="E63" s="80">
        <v>714398</v>
      </c>
      <c r="F63" s="81">
        <v>8221</v>
      </c>
      <c r="G63" s="81">
        <v>15498</v>
      </c>
      <c r="H63" s="82">
        <v>8</v>
      </c>
      <c r="I63" s="72">
        <v>2</v>
      </c>
      <c r="J63" s="72">
        <v>13</v>
      </c>
    </row>
    <row r="64" spans="1:10" x14ac:dyDescent="0.25">
      <c r="A64" t="str">
        <f t="shared" si="0"/>
        <v>Idaho_2015</v>
      </c>
      <c r="B64" t="s">
        <v>28</v>
      </c>
      <c r="C64">
        <v>2015</v>
      </c>
      <c r="D64" s="79">
        <v>1654930</v>
      </c>
      <c r="E64" s="80">
        <v>734911</v>
      </c>
      <c r="F64" s="81">
        <v>5996</v>
      </c>
      <c r="G64" s="81">
        <v>23518</v>
      </c>
      <c r="H64" s="82">
        <v>8</v>
      </c>
      <c r="I64" s="72">
        <v>0</v>
      </c>
      <c r="J64" s="72">
        <v>8</v>
      </c>
    </row>
    <row r="65" spans="1:10" x14ac:dyDescent="0.25">
      <c r="A65" t="str">
        <f t="shared" si="0"/>
        <v>Idaho_2016</v>
      </c>
      <c r="B65" t="s">
        <v>28</v>
      </c>
      <c r="C65">
        <v>2016</v>
      </c>
      <c r="D65" s="79">
        <v>1683140</v>
      </c>
      <c r="E65" s="80">
        <v>753204</v>
      </c>
      <c r="F65" s="81">
        <v>8826</v>
      </c>
      <c r="G65" s="81">
        <v>19709</v>
      </c>
      <c r="H65" s="82">
        <v>8</v>
      </c>
      <c r="I65" s="72">
        <v>6</v>
      </c>
      <c r="J65" s="72">
        <v>17</v>
      </c>
    </row>
    <row r="66" spans="1:10" x14ac:dyDescent="0.25">
      <c r="A66" t="str">
        <f t="shared" si="0"/>
        <v>Idaho_2017</v>
      </c>
      <c r="B66" t="s">
        <v>28</v>
      </c>
      <c r="C66">
        <v>2017</v>
      </c>
      <c r="D66" s="79">
        <v>1716943</v>
      </c>
      <c r="E66" s="80">
        <v>773999</v>
      </c>
      <c r="F66" s="81">
        <v>6414</v>
      </c>
      <c r="G66" s="81">
        <v>17473</v>
      </c>
      <c r="H66" s="82">
        <v>8</v>
      </c>
      <c r="I66" s="72">
        <v>2</v>
      </c>
      <c r="J66" s="72">
        <v>15</v>
      </c>
    </row>
    <row r="67" spans="1:10" x14ac:dyDescent="0.25">
      <c r="A67" t="str">
        <f t="shared" ref="A67:A130" si="1">B67&amp;"_"&amp;C67</f>
        <v>Illinois_2013</v>
      </c>
      <c r="B67" t="s">
        <v>29</v>
      </c>
      <c r="C67">
        <v>2013</v>
      </c>
      <c r="D67" s="79">
        <v>12882135</v>
      </c>
      <c r="E67" s="80">
        <v>5973263</v>
      </c>
      <c r="F67" s="81">
        <v>32975</v>
      </c>
      <c r="G67" s="81">
        <v>187588</v>
      </c>
      <c r="H67" s="82">
        <v>3</v>
      </c>
      <c r="I67" s="72">
        <v>30</v>
      </c>
      <c r="J67" s="72">
        <v>124</v>
      </c>
    </row>
    <row r="68" spans="1:10" x14ac:dyDescent="0.25">
      <c r="A68" t="str">
        <f t="shared" si="1"/>
        <v>Illinois_2014</v>
      </c>
      <c r="B68" t="s">
        <v>29</v>
      </c>
      <c r="C68">
        <v>2014</v>
      </c>
      <c r="D68" s="79">
        <v>12880580</v>
      </c>
      <c r="E68" s="80">
        <v>6043111</v>
      </c>
      <c r="F68" s="81">
        <v>37220</v>
      </c>
      <c r="G68" s="81">
        <v>186414</v>
      </c>
      <c r="H68" s="82">
        <v>3</v>
      </c>
      <c r="I68" s="72">
        <v>27</v>
      </c>
      <c r="J68" s="72">
        <v>123</v>
      </c>
    </row>
    <row r="69" spans="1:10" x14ac:dyDescent="0.25">
      <c r="A69" t="str">
        <f t="shared" si="1"/>
        <v>Illinois_2015</v>
      </c>
      <c r="B69" t="s">
        <v>29</v>
      </c>
      <c r="C69">
        <v>2015</v>
      </c>
      <c r="D69" s="79">
        <v>12859995</v>
      </c>
      <c r="E69" s="80">
        <v>6094828</v>
      </c>
      <c r="F69" s="81">
        <v>40329</v>
      </c>
      <c r="G69" s="81">
        <v>185404</v>
      </c>
      <c r="H69" s="82">
        <v>3</v>
      </c>
      <c r="I69" s="72">
        <v>26</v>
      </c>
      <c r="J69" s="72">
        <v>150</v>
      </c>
    </row>
    <row r="70" spans="1:10" x14ac:dyDescent="0.25">
      <c r="A70" t="str">
        <f t="shared" si="1"/>
        <v>Illinois_2016</v>
      </c>
      <c r="B70" t="s">
        <v>29</v>
      </c>
      <c r="C70">
        <v>2016</v>
      </c>
      <c r="D70" s="79">
        <v>12801539</v>
      </c>
      <c r="E70" s="80">
        <v>6129844</v>
      </c>
      <c r="F70" s="81">
        <v>42366</v>
      </c>
      <c r="G70" s="81">
        <v>184968</v>
      </c>
      <c r="H70" s="82">
        <v>3</v>
      </c>
      <c r="I70" s="72">
        <v>20</v>
      </c>
      <c r="J70" s="72">
        <v>147</v>
      </c>
    </row>
    <row r="71" spans="1:10" x14ac:dyDescent="0.25">
      <c r="A71" t="str">
        <f t="shared" si="1"/>
        <v>Illinois_2017</v>
      </c>
      <c r="B71" t="s">
        <v>29</v>
      </c>
      <c r="C71">
        <v>2017</v>
      </c>
      <c r="D71" s="79">
        <v>12802023</v>
      </c>
      <c r="E71" s="80">
        <v>6129046</v>
      </c>
      <c r="F71" s="81">
        <v>37838</v>
      </c>
      <c r="G71" s="81">
        <v>177158</v>
      </c>
      <c r="H71" s="82">
        <v>3</v>
      </c>
      <c r="I71" s="72">
        <v>26</v>
      </c>
      <c r="J71" s="72">
        <v>147</v>
      </c>
    </row>
    <row r="72" spans="1:10" x14ac:dyDescent="0.25">
      <c r="A72" t="str">
        <f t="shared" si="1"/>
        <v>Indiana_2013</v>
      </c>
      <c r="B72" t="s">
        <v>30</v>
      </c>
      <c r="C72">
        <v>2013</v>
      </c>
      <c r="D72" s="79">
        <v>6570902</v>
      </c>
      <c r="E72" s="80">
        <v>2974599</v>
      </c>
      <c r="F72" s="81">
        <v>14374</v>
      </c>
      <c r="G72" s="81">
        <v>59191</v>
      </c>
      <c r="H72" s="82">
        <v>3</v>
      </c>
      <c r="I72" s="72">
        <v>14</v>
      </c>
      <c r="J72" s="72">
        <v>76</v>
      </c>
    </row>
    <row r="73" spans="1:10" x14ac:dyDescent="0.25">
      <c r="A73" t="str">
        <f t="shared" si="1"/>
        <v>Indiana_2014</v>
      </c>
      <c r="B73" t="s">
        <v>30</v>
      </c>
      <c r="C73">
        <v>2014</v>
      </c>
      <c r="D73" s="79">
        <v>6596855</v>
      </c>
      <c r="E73" s="80">
        <v>3031672</v>
      </c>
      <c r="F73" s="81">
        <v>13542</v>
      </c>
      <c r="G73" s="81">
        <v>60227</v>
      </c>
      <c r="H73" s="82">
        <v>3</v>
      </c>
      <c r="I73" s="72">
        <v>12</v>
      </c>
      <c r="J73" s="72">
        <v>78</v>
      </c>
    </row>
    <row r="74" spans="1:10" x14ac:dyDescent="0.25">
      <c r="A74" t="str">
        <f t="shared" si="1"/>
        <v>Indiana_2015</v>
      </c>
      <c r="B74" t="s">
        <v>30</v>
      </c>
      <c r="C74">
        <v>2015</v>
      </c>
      <c r="D74" s="79">
        <v>6619680</v>
      </c>
      <c r="E74" s="80">
        <v>3063590</v>
      </c>
      <c r="F74" s="81">
        <v>14426</v>
      </c>
      <c r="G74" s="81">
        <v>69969</v>
      </c>
      <c r="H74" s="82">
        <v>3</v>
      </c>
      <c r="I74" s="72">
        <v>12</v>
      </c>
      <c r="J74" s="72">
        <v>96</v>
      </c>
    </row>
    <row r="75" spans="1:10" x14ac:dyDescent="0.25">
      <c r="A75" t="str">
        <f t="shared" si="1"/>
        <v>Indiana_2016</v>
      </c>
      <c r="B75" t="s">
        <v>30</v>
      </c>
      <c r="C75">
        <v>2016</v>
      </c>
      <c r="D75" s="79">
        <v>6633053</v>
      </c>
      <c r="E75" s="80">
        <v>3107122</v>
      </c>
      <c r="F75" s="81">
        <v>12811</v>
      </c>
      <c r="G75" s="81">
        <v>66298</v>
      </c>
      <c r="H75" s="82">
        <v>3</v>
      </c>
      <c r="I75" s="72">
        <v>19</v>
      </c>
      <c r="J75" s="72">
        <v>87</v>
      </c>
    </row>
    <row r="76" spans="1:10" x14ac:dyDescent="0.25">
      <c r="A76" t="str">
        <f t="shared" si="1"/>
        <v>Indiana_2017</v>
      </c>
      <c r="B76" t="s">
        <v>30</v>
      </c>
      <c r="C76">
        <v>2017</v>
      </c>
      <c r="D76" s="79">
        <v>6666818</v>
      </c>
      <c r="E76" s="80">
        <v>3126324</v>
      </c>
      <c r="F76" s="81">
        <v>13659</v>
      </c>
      <c r="G76" s="81">
        <v>65561</v>
      </c>
      <c r="H76" s="82">
        <v>3</v>
      </c>
      <c r="I76" s="72">
        <v>13</v>
      </c>
      <c r="J76" s="72">
        <v>101</v>
      </c>
    </row>
    <row r="77" spans="1:10" x14ac:dyDescent="0.25">
      <c r="A77" t="str">
        <f t="shared" si="1"/>
        <v>Iowa_2013</v>
      </c>
      <c r="B77" t="s">
        <v>31</v>
      </c>
      <c r="C77">
        <v>2013</v>
      </c>
      <c r="D77" s="79">
        <v>3090416</v>
      </c>
      <c r="E77" s="80">
        <v>1547508</v>
      </c>
      <c r="F77" s="81">
        <v>8552</v>
      </c>
      <c r="G77" s="81">
        <v>57528</v>
      </c>
      <c r="H77" s="82">
        <v>4</v>
      </c>
      <c r="I77" s="72">
        <v>3</v>
      </c>
      <c r="J77" s="72">
        <v>20</v>
      </c>
    </row>
    <row r="78" spans="1:10" x14ac:dyDescent="0.25">
      <c r="A78" t="str">
        <f t="shared" si="1"/>
        <v>Iowa_2014</v>
      </c>
      <c r="B78" t="s">
        <v>31</v>
      </c>
      <c r="C78">
        <v>2014</v>
      </c>
      <c r="D78" s="79">
        <v>3107126</v>
      </c>
      <c r="E78" s="80">
        <v>1565334</v>
      </c>
      <c r="F78" s="81">
        <v>7651</v>
      </c>
      <c r="G78" s="81">
        <v>52660</v>
      </c>
      <c r="H78" s="82">
        <v>4</v>
      </c>
      <c r="I78" s="72">
        <v>4</v>
      </c>
      <c r="J78" s="72">
        <v>19</v>
      </c>
    </row>
    <row r="79" spans="1:10" x14ac:dyDescent="0.25">
      <c r="A79" t="str">
        <f t="shared" si="1"/>
        <v>Iowa_2015</v>
      </c>
      <c r="B79" t="s">
        <v>31</v>
      </c>
      <c r="C79">
        <v>2015</v>
      </c>
      <c r="D79" s="79">
        <v>3123899</v>
      </c>
      <c r="E79" s="80">
        <v>1574828</v>
      </c>
      <c r="F79" s="81">
        <v>9100</v>
      </c>
      <c r="G79" s="81">
        <v>54044</v>
      </c>
      <c r="H79" s="82">
        <v>4</v>
      </c>
      <c r="I79" s="72">
        <v>5</v>
      </c>
      <c r="J79" s="72">
        <v>25</v>
      </c>
    </row>
    <row r="80" spans="1:10" x14ac:dyDescent="0.25">
      <c r="A80" t="str">
        <f t="shared" si="1"/>
        <v>Iowa_2016</v>
      </c>
      <c r="B80" t="s">
        <v>31</v>
      </c>
      <c r="C80">
        <v>2016</v>
      </c>
      <c r="D80" s="79">
        <v>3134693</v>
      </c>
      <c r="E80" s="80">
        <v>1583507</v>
      </c>
      <c r="F80" s="81">
        <v>7365</v>
      </c>
      <c r="G80" s="81">
        <v>54449</v>
      </c>
      <c r="H80" s="82">
        <v>4</v>
      </c>
      <c r="I80" s="72">
        <v>8</v>
      </c>
      <c r="J80" s="72">
        <v>22</v>
      </c>
    </row>
    <row r="81" spans="1:10" x14ac:dyDescent="0.25">
      <c r="A81" t="str">
        <f t="shared" si="1"/>
        <v>Iowa_2017</v>
      </c>
      <c r="B81" t="s">
        <v>31</v>
      </c>
      <c r="C81">
        <v>2017</v>
      </c>
      <c r="D81" s="79">
        <v>3145711</v>
      </c>
      <c r="E81" s="80">
        <v>1597499</v>
      </c>
      <c r="F81" s="81">
        <v>8132</v>
      </c>
      <c r="G81" s="81">
        <v>51025</v>
      </c>
      <c r="H81" s="82">
        <v>4</v>
      </c>
      <c r="I81" s="72">
        <v>5</v>
      </c>
      <c r="J81" s="72">
        <v>23</v>
      </c>
    </row>
    <row r="82" spans="1:10" x14ac:dyDescent="0.25">
      <c r="A82" t="str">
        <f t="shared" si="1"/>
        <v>Kansas_2013</v>
      </c>
      <c r="B82" t="s">
        <v>32</v>
      </c>
      <c r="C82">
        <v>2013</v>
      </c>
      <c r="D82" s="79">
        <v>2893957</v>
      </c>
      <c r="E82" s="80">
        <v>1389013</v>
      </c>
      <c r="F82" s="81">
        <v>5319</v>
      </c>
      <c r="G82" s="81">
        <v>34400</v>
      </c>
      <c r="H82" s="82">
        <v>4</v>
      </c>
      <c r="I82" s="72">
        <v>6</v>
      </c>
      <c r="J82" s="72">
        <v>25</v>
      </c>
    </row>
    <row r="83" spans="1:10" x14ac:dyDescent="0.25">
      <c r="A83" t="str">
        <f t="shared" si="1"/>
        <v>Kansas_2014</v>
      </c>
      <c r="B83" t="s">
        <v>32</v>
      </c>
      <c r="C83">
        <v>2014</v>
      </c>
      <c r="D83" s="79">
        <v>2904021</v>
      </c>
      <c r="E83" s="80">
        <v>1388575</v>
      </c>
      <c r="F83" s="81">
        <v>4640</v>
      </c>
      <c r="G83" s="81">
        <v>34196</v>
      </c>
      <c r="H83" s="82">
        <v>4</v>
      </c>
      <c r="I83" s="72">
        <v>7</v>
      </c>
      <c r="J83" s="72">
        <v>23</v>
      </c>
    </row>
    <row r="84" spans="1:10" x14ac:dyDescent="0.25">
      <c r="A84" t="str">
        <f t="shared" si="1"/>
        <v>Kansas_2015</v>
      </c>
      <c r="B84" t="s">
        <v>32</v>
      </c>
      <c r="C84">
        <v>2015</v>
      </c>
      <c r="D84" s="79">
        <v>2911641</v>
      </c>
      <c r="E84" s="80">
        <v>1413917</v>
      </c>
      <c r="F84" s="81">
        <v>4306</v>
      </c>
      <c r="G84" s="81">
        <v>32791</v>
      </c>
      <c r="H84" s="82">
        <v>4</v>
      </c>
      <c r="I84" s="72">
        <v>3</v>
      </c>
      <c r="J84" s="72">
        <v>24</v>
      </c>
    </row>
    <row r="85" spans="1:10" x14ac:dyDescent="0.25">
      <c r="A85" t="str">
        <f t="shared" si="1"/>
        <v>Kansas_2016</v>
      </c>
      <c r="B85" t="s">
        <v>32</v>
      </c>
      <c r="C85">
        <v>2016</v>
      </c>
      <c r="D85" s="79">
        <v>2907289</v>
      </c>
      <c r="E85" s="80">
        <v>1421443</v>
      </c>
      <c r="F85" s="81">
        <v>6094</v>
      </c>
      <c r="G85" s="81">
        <v>35041</v>
      </c>
      <c r="H85" s="82">
        <v>4</v>
      </c>
      <c r="I85" s="72">
        <v>5</v>
      </c>
      <c r="J85" s="72">
        <v>41</v>
      </c>
    </row>
    <row r="86" spans="1:10" x14ac:dyDescent="0.25">
      <c r="A86" t="str">
        <f t="shared" si="1"/>
        <v>Kansas_2017</v>
      </c>
      <c r="B86" t="s">
        <v>32</v>
      </c>
      <c r="C86">
        <v>2017</v>
      </c>
      <c r="D86" s="79">
        <v>2913123</v>
      </c>
      <c r="E86" s="80">
        <v>1431057</v>
      </c>
      <c r="F86" s="81">
        <v>5095</v>
      </c>
      <c r="G86" s="81">
        <v>33316</v>
      </c>
      <c r="H86" s="82">
        <v>4</v>
      </c>
      <c r="I86" s="72">
        <v>5</v>
      </c>
      <c r="J86" s="72">
        <v>33</v>
      </c>
    </row>
    <row r="87" spans="1:10" x14ac:dyDescent="0.25">
      <c r="A87" t="str">
        <f t="shared" si="1"/>
        <v>Kentucky_2013</v>
      </c>
      <c r="B87" t="s">
        <v>33</v>
      </c>
      <c r="C87">
        <v>2013</v>
      </c>
      <c r="D87" s="79">
        <v>4395295</v>
      </c>
      <c r="E87" s="80">
        <v>1866676</v>
      </c>
      <c r="F87" s="81">
        <v>4383</v>
      </c>
      <c r="G87" s="81">
        <v>42149</v>
      </c>
      <c r="H87" s="82">
        <v>6</v>
      </c>
      <c r="I87" s="72">
        <v>3</v>
      </c>
      <c r="J87" s="72">
        <v>55</v>
      </c>
    </row>
    <row r="88" spans="1:10" x14ac:dyDescent="0.25">
      <c r="A88" t="str">
        <f t="shared" si="1"/>
        <v>Kentucky_2014</v>
      </c>
      <c r="B88" t="s">
        <v>33</v>
      </c>
      <c r="C88">
        <v>2014</v>
      </c>
      <c r="D88" s="79">
        <v>4413457</v>
      </c>
      <c r="E88" s="80">
        <v>1879141</v>
      </c>
      <c r="F88" s="81">
        <v>4907</v>
      </c>
      <c r="G88" s="81">
        <v>45495</v>
      </c>
      <c r="H88" s="82">
        <v>6</v>
      </c>
      <c r="I88" s="72">
        <v>4</v>
      </c>
      <c r="J88" s="72">
        <v>57</v>
      </c>
    </row>
    <row r="89" spans="1:10" x14ac:dyDescent="0.25">
      <c r="A89" t="str">
        <f t="shared" si="1"/>
        <v>Kentucky_2015</v>
      </c>
      <c r="B89" t="s">
        <v>33</v>
      </c>
      <c r="C89">
        <v>2015</v>
      </c>
      <c r="D89" s="79">
        <v>4425092</v>
      </c>
      <c r="E89" s="80">
        <v>1898550</v>
      </c>
      <c r="F89" s="81">
        <v>3730</v>
      </c>
      <c r="G89" s="81">
        <v>46953</v>
      </c>
      <c r="H89" s="82">
        <v>6</v>
      </c>
      <c r="I89" s="72">
        <v>7</v>
      </c>
      <c r="J89" s="72">
        <v>67</v>
      </c>
    </row>
    <row r="90" spans="1:10" x14ac:dyDescent="0.25">
      <c r="A90" t="str">
        <f t="shared" si="1"/>
        <v>Kentucky_2016</v>
      </c>
      <c r="B90" t="s">
        <v>33</v>
      </c>
      <c r="C90">
        <v>2016</v>
      </c>
      <c r="D90" s="79">
        <v>4436974</v>
      </c>
      <c r="E90" s="80">
        <v>1924064</v>
      </c>
      <c r="F90" s="81">
        <v>4385</v>
      </c>
      <c r="G90" s="81">
        <v>41353</v>
      </c>
      <c r="H90" s="82">
        <v>6</v>
      </c>
      <c r="I90" s="72">
        <v>9</v>
      </c>
      <c r="J90" s="72">
        <v>81</v>
      </c>
    </row>
    <row r="91" spans="1:10" x14ac:dyDescent="0.25">
      <c r="A91" t="str">
        <f t="shared" si="1"/>
        <v>Kentucky_2017</v>
      </c>
      <c r="B91" t="s">
        <v>33</v>
      </c>
      <c r="C91">
        <v>2017</v>
      </c>
      <c r="D91" s="79">
        <v>4454189</v>
      </c>
      <c r="E91" s="80">
        <v>1948608</v>
      </c>
      <c r="F91" s="81">
        <v>3565</v>
      </c>
      <c r="G91" s="81">
        <v>40974</v>
      </c>
      <c r="H91" s="82">
        <v>6</v>
      </c>
      <c r="I91" s="72">
        <v>7</v>
      </c>
      <c r="J91" s="72">
        <v>83</v>
      </c>
    </row>
    <row r="92" spans="1:10" x14ac:dyDescent="0.25">
      <c r="A92" t="str">
        <f t="shared" si="1"/>
        <v>Louisiana_2013</v>
      </c>
      <c r="B92" t="s">
        <v>34</v>
      </c>
      <c r="C92">
        <v>2013</v>
      </c>
      <c r="D92" s="79">
        <v>4625470</v>
      </c>
      <c r="E92" s="80">
        <v>1984437</v>
      </c>
      <c r="F92" s="81">
        <v>11604</v>
      </c>
      <c r="G92" s="81">
        <v>33986</v>
      </c>
      <c r="H92" s="82">
        <v>7</v>
      </c>
      <c r="I92" s="72">
        <v>14</v>
      </c>
      <c r="J92" s="72">
        <v>97</v>
      </c>
    </row>
    <row r="93" spans="1:10" x14ac:dyDescent="0.25">
      <c r="A93" t="str">
        <f t="shared" si="1"/>
        <v>Louisiana_2014</v>
      </c>
      <c r="B93" t="s">
        <v>34</v>
      </c>
      <c r="C93">
        <v>2014</v>
      </c>
      <c r="D93" s="79">
        <v>4649676</v>
      </c>
      <c r="E93" s="80">
        <v>1987108</v>
      </c>
      <c r="F93" s="81">
        <v>9775</v>
      </c>
      <c r="G93" s="81">
        <v>36868</v>
      </c>
      <c r="H93" s="82">
        <v>7</v>
      </c>
      <c r="I93" s="72">
        <v>13</v>
      </c>
      <c r="J93" s="72">
        <v>105</v>
      </c>
    </row>
    <row r="94" spans="1:10" x14ac:dyDescent="0.25">
      <c r="A94" t="str">
        <f t="shared" si="1"/>
        <v>Louisiana_2015</v>
      </c>
      <c r="B94" t="s">
        <v>34</v>
      </c>
      <c r="C94">
        <v>2015</v>
      </c>
      <c r="D94" s="79">
        <v>4670724</v>
      </c>
      <c r="E94" s="80">
        <v>2014335</v>
      </c>
      <c r="F94" s="81">
        <v>11118</v>
      </c>
      <c r="G94" s="81">
        <v>41099</v>
      </c>
      <c r="H94" s="82">
        <v>7</v>
      </c>
      <c r="I94" s="72">
        <v>34</v>
      </c>
      <c r="J94" s="72">
        <v>106</v>
      </c>
    </row>
    <row r="95" spans="1:10" x14ac:dyDescent="0.25">
      <c r="A95" t="str">
        <f t="shared" si="1"/>
        <v>Louisiana_2016</v>
      </c>
      <c r="B95" t="s">
        <v>34</v>
      </c>
      <c r="C95">
        <v>2016</v>
      </c>
      <c r="D95" s="79">
        <v>4681666</v>
      </c>
      <c r="E95" s="80">
        <v>1999699</v>
      </c>
      <c r="F95" s="81">
        <v>9914</v>
      </c>
      <c r="G95" s="81">
        <v>33167</v>
      </c>
      <c r="H95" s="82">
        <v>7</v>
      </c>
      <c r="I95" s="72">
        <v>22</v>
      </c>
      <c r="J95" s="72">
        <v>127</v>
      </c>
    </row>
    <row r="96" spans="1:10" x14ac:dyDescent="0.25">
      <c r="A96" t="str">
        <f t="shared" si="1"/>
        <v>Louisiana_2017</v>
      </c>
      <c r="B96" t="s">
        <v>34</v>
      </c>
      <c r="C96">
        <v>2017</v>
      </c>
      <c r="D96" s="79">
        <v>4684333</v>
      </c>
      <c r="E96" s="80">
        <v>2003496</v>
      </c>
      <c r="F96" s="81">
        <v>11977</v>
      </c>
      <c r="G96" s="81">
        <v>33755</v>
      </c>
      <c r="H96" s="82">
        <v>7</v>
      </c>
      <c r="I96" s="72">
        <v>23</v>
      </c>
      <c r="J96" s="72">
        <v>115</v>
      </c>
    </row>
    <row r="97" spans="1:10" x14ac:dyDescent="0.25">
      <c r="A97" t="str">
        <f t="shared" si="1"/>
        <v>Maine_2013</v>
      </c>
      <c r="B97" t="s">
        <v>35</v>
      </c>
      <c r="C97">
        <v>2013</v>
      </c>
      <c r="D97" s="79">
        <v>1328302</v>
      </c>
      <c r="E97" s="80">
        <v>629171</v>
      </c>
      <c r="F97" s="81">
        <v>2858</v>
      </c>
      <c r="G97" s="81">
        <v>24616</v>
      </c>
      <c r="H97" s="82">
        <v>1</v>
      </c>
      <c r="I97" s="72">
        <v>4</v>
      </c>
      <c r="J97" s="72">
        <v>11</v>
      </c>
    </row>
    <row r="98" spans="1:10" x14ac:dyDescent="0.25">
      <c r="A98" t="str">
        <f t="shared" si="1"/>
        <v>Maine_2014</v>
      </c>
      <c r="B98" t="s">
        <v>35</v>
      </c>
      <c r="C98">
        <v>2014</v>
      </c>
      <c r="D98" s="79">
        <v>1330089</v>
      </c>
      <c r="E98" s="80">
        <v>638497</v>
      </c>
      <c r="F98" s="81">
        <v>3163</v>
      </c>
      <c r="G98" s="81">
        <v>25193</v>
      </c>
      <c r="H98" s="82">
        <v>1</v>
      </c>
      <c r="I98" s="72">
        <v>2</v>
      </c>
      <c r="J98" s="72">
        <v>9</v>
      </c>
    </row>
    <row r="99" spans="1:10" x14ac:dyDescent="0.25">
      <c r="A99" t="str">
        <f t="shared" si="1"/>
        <v>Maine_2015</v>
      </c>
      <c r="B99" t="s">
        <v>35</v>
      </c>
      <c r="C99">
        <v>2015</v>
      </c>
      <c r="D99" s="79">
        <v>1329328</v>
      </c>
      <c r="E99" s="80">
        <v>636271</v>
      </c>
      <c r="F99" s="81">
        <v>2022</v>
      </c>
      <c r="G99" s="81">
        <v>24332</v>
      </c>
      <c r="H99" s="82">
        <v>1</v>
      </c>
      <c r="I99" s="72">
        <v>0</v>
      </c>
      <c r="J99" s="72">
        <v>19</v>
      </c>
    </row>
    <row r="100" spans="1:10" x14ac:dyDescent="0.25">
      <c r="A100" t="str">
        <f t="shared" si="1"/>
        <v>Maine_2016</v>
      </c>
      <c r="B100" t="s">
        <v>35</v>
      </c>
      <c r="C100">
        <v>2016</v>
      </c>
      <c r="D100" s="79">
        <v>1331479</v>
      </c>
      <c r="E100" s="80">
        <v>644442</v>
      </c>
      <c r="F100" s="81">
        <v>2717</v>
      </c>
      <c r="G100" s="81">
        <v>25820</v>
      </c>
      <c r="H100" s="82">
        <v>1</v>
      </c>
      <c r="I100" s="72">
        <v>4</v>
      </c>
      <c r="J100" s="72">
        <v>17</v>
      </c>
    </row>
    <row r="101" spans="1:10" x14ac:dyDescent="0.25">
      <c r="A101" t="str">
        <f t="shared" si="1"/>
        <v>Maine_2017</v>
      </c>
      <c r="B101" t="s">
        <v>35</v>
      </c>
      <c r="C101">
        <v>2017</v>
      </c>
      <c r="D101" s="79">
        <v>1335907</v>
      </c>
      <c r="E101" s="80">
        <v>657960</v>
      </c>
      <c r="F101" s="81">
        <v>3208</v>
      </c>
      <c r="G101" s="81">
        <v>26835</v>
      </c>
      <c r="H101" s="82">
        <v>1</v>
      </c>
      <c r="I101" s="72">
        <v>2</v>
      </c>
      <c r="J101" s="72">
        <v>20</v>
      </c>
    </row>
    <row r="102" spans="1:10" x14ac:dyDescent="0.25">
      <c r="A102" t="str">
        <f t="shared" si="1"/>
        <v>Maryland_2013</v>
      </c>
      <c r="B102" t="s">
        <v>36</v>
      </c>
      <c r="C102">
        <v>2013</v>
      </c>
      <c r="D102" s="79">
        <v>5928814</v>
      </c>
      <c r="E102" s="80">
        <v>2946590</v>
      </c>
      <c r="F102" s="81">
        <v>9093</v>
      </c>
      <c r="G102" s="81">
        <v>69897</v>
      </c>
      <c r="H102" s="82">
        <v>5</v>
      </c>
      <c r="I102" s="72">
        <v>6</v>
      </c>
      <c r="J102" s="72">
        <v>108</v>
      </c>
    </row>
    <row r="103" spans="1:10" x14ac:dyDescent="0.25">
      <c r="A103" t="str">
        <f t="shared" si="1"/>
        <v>Maryland_2014</v>
      </c>
      <c r="B103" t="s">
        <v>36</v>
      </c>
      <c r="C103">
        <v>2014</v>
      </c>
      <c r="D103" s="79">
        <v>5976407</v>
      </c>
      <c r="E103" s="80">
        <v>2960073</v>
      </c>
      <c r="F103" s="81">
        <v>10349</v>
      </c>
      <c r="G103" s="81">
        <v>69084</v>
      </c>
      <c r="H103" s="82">
        <v>5</v>
      </c>
      <c r="I103" s="72">
        <v>5</v>
      </c>
      <c r="J103" s="72">
        <v>101</v>
      </c>
    </row>
    <row r="104" spans="1:10" x14ac:dyDescent="0.25">
      <c r="A104" t="str">
        <f t="shared" si="1"/>
        <v>Maryland_2015</v>
      </c>
      <c r="B104" t="s">
        <v>36</v>
      </c>
      <c r="C104">
        <v>2015</v>
      </c>
      <c r="D104" s="79">
        <v>6006401</v>
      </c>
      <c r="E104" s="80">
        <v>3001281</v>
      </c>
      <c r="F104" s="81">
        <v>9041</v>
      </c>
      <c r="G104" s="81">
        <v>77065</v>
      </c>
      <c r="H104" s="82">
        <v>5</v>
      </c>
      <c r="I104" s="72">
        <v>10</v>
      </c>
      <c r="J104" s="72">
        <v>97</v>
      </c>
    </row>
    <row r="105" spans="1:10" x14ac:dyDescent="0.25">
      <c r="A105" t="str">
        <f t="shared" si="1"/>
        <v>Maryland_2016</v>
      </c>
      <c r="B105" t="s">
        <v>36</v>
      </c>
      <c r="C105">
        <v>2016</v>
      </c>
      <c r="D105" s="79">
        <v>6016447</v>
      </c>
      <c r="E105" s="80">
        <v>3044986</v>
      </c>
      <c r="F105" s="81">
        <v>8738</v>
      </c>
      <c r="G105" s="81">
        <v>74847</v>
      </c>
      <c r="H105" s="82">
        <v>5</v>
      </c>
      <c r="I105" s="72">
        <v>16</v>
      </c>
      <c r="J105" s="72">
        <v>108</v>
      </c>
    </row>
    <row r="106" spans="1:10" x14ac:dyDescent="0.25">
      <c r="A106" t="str">
        <f t="shared" si="1"/>
        <v>Maryland_2017</v>
      </c>
      <c r="B106" t="s">
        <v>36</v>
      </c>
      <c r="C106">
        <v>2017</v>
      </c>
      <c r="D106" s="79">
        <v>6052177</v>
      </c>
      <c r="E106" s="80">
        <v>3061440</v>
      </c>
      <c r="F106" s="81">
        <v>11819</v>
      </c>
      <c r="G106" s="81">
        <v>65595</v>
      </c>
      <c r="H106" s="82">
        <v>5</v>
      </c>
      <c r="I106" s="72">
        <v>11</v>
      </c>
      <c r="J106" s="72">
        <v>117</v>
      </c>
    </row>
    <row r="107" spans="1:10" x14ac:dyDescent="0.25">
      <c r="A107" t="str">
        <f t="shared" si="1"/>
        <v>Massachusetts_2013</v>
      </c>
      <c r="B107" t="s">
        <v>37</v>
      </c>
      <c r="C107">
        <v>2013</v>
      </c>
      <c r="D107" s="79">
        <v>6692824</v>
      </c>
      <c r="E107" s="80">
        <v>3326313</v>
      </c>
      <c r="F107" s="81">
        <v>26549</v>
      </c>
      <c r="G107" s="81">
        <v>158506</v>
      </c>
      <c r="H107" s="82">
        <v>1</v>
      </c>
      <c r="I107" s="72">
        <v>6</v>
      </c>
      <c r="J107" s="72">
        <v>79</v>
      </c>
    </row>
    <row r="108" spans="1:10" x14ac:dyDescent="0.25">
      <c r="A108" t="str">
        <f t="shared" si="1"/>
        <v>Massachusetts_2014</v>
      </c>
      <c r="B108" t="s">
        <v>37</v>
      </c>
      <c r="C108">
        <v>2014</v>
      </c>
      <c r="D108" s="79">
        <v>6745408</v>
      </c>
      <c r="E108" s="80">
        <v>3396137</v>
      </c>
      <c r="F108" s="81">
        <v>27666</v>
      </c>
      <c r="G108" s="81">
        <v>165363</v>
      </c>
      <c r="H108" s="82">
        <v>1</v>
      </c>
      <c r="I108" s="72">
        <v>8</v>
      </c>
      <c r="J108" s="72">
        <v>74</v>
      </c>
    </row>
    <row r="109" spans="1:10" x14ac:dyDescent="0.25">
      <c r="A109" t="str">
        <f t="shared" si="1"/>
        <v>Massachusetts_2015</v>
      </c>
      <c r="B109" t="s">
        <v>37</v>
      </c>
      <c r="C109">
        <v>2015</v>
      </c>
      <c r="D109" s="79">
        <v>6794422</v>
      </c>
      <c r="E109" s="80">
        <v>3450540</v>
      </c>
      <c r="F109" s="81">
        <v>27201</v>
      </c>
      <c r="G109" s="81">
        <v>173988</v>
      </c>
      <c r="H109" s="82">
        <v>1</v>
      </c>
      <c r="I109" s="72">
        <v>12</v>
      </c>
      <c r="J109" s="72">
        <v>79</v>
      </c>
    </row>
    <row r="110" spans="1:10" x14ac:dyDescent="0.25">
      <c r="A110" t="str">
        <f t="shared" si="1"/>
        <v>Massachusetts_2016</v>
      </c>
      <c r="B110" t="s">
        <v>37</v>
      </c>
      <c r="C110">
        <v>2016</v>
      </c>
      <c r="D110" s="79">
        <v>6811779</v>
      </c>
      <c r="E110" s="80">
        <v>3504937</v>
      </c>
      <c r="F110" s="81">
        <v>30187</v>
      </c>
      <c r="G110" s="81">
        <v>168580</v>
      </c>
      <c r="H110" s="82">
        <v>1</v>
      </c>
      <c r="I110" s="72">
        <v>10</v>
      </c>
      <c r="J110" s="72">
        <v>78</v>
      </c>
    </row>
    <row r="111" spans="1:10" x14ac:dyDescent="0.25">
      <c r="A111" t="str">
        <f t="shared" si="1"/>
        <v>Massachusetts_2017</v>
      </c>
      <c r="B111" t="s">
        <v>37</v>
      </c>
      <c r="C111">
        <v>2017</v>
      </c>
      <c r="D111" s="79">
        <v>6859819</v>
      </c>
      <c r="E111" s="80">
        <v>3526167</v>
      </c>
      <c r="F111" s="81">
        <v>31932</v>
      </c>
      <c r="G111" s="81">
        <v>169562</v>
      </c>
      <c r="H111" s="82">
        <v>1</v>
      </c>
      <c r="I111" s="72">
        <v>12</v>
      </c>
      <c r="J111" s="72">
        <v>72</v>
      </c>
    </row>
    <row r="112" spans="1:10" x14ac:dyDescent="0.25">
      <c r="A112" t="str">
        <f t="shared" si="1"/>
        <v>Michigan_2013</v>
      </c>
      <c r="B112" t="s">
        <v>38</v>
      </c>
      <c r="C112">
        <v>2013</v>
      </c>
      <c r="D112" s="79">
        <v>9895622</v>
      </c>
      <c r="E112" s="80">
        <v>4274964</v>
      </c>
      <c r="F112" s="81">
        <v>19812</v>
      </c>
      <c r="G112" s="81">
        <v>92316</v>
      </c>
      <c r="H112" s="82">
        <v>3</v>
      </c>
      <c r="I112" s="72">
        <v>27</v>
      </c>
      <c r="J112" s="72">
        <v>148</v>
      </c>
    </row>
    <row r="113" spans="1:10" x14ac:dyDescent="0.25">
      <c r="A113" t="str">
        <f t="shared" si="1"/>
        <v>Michigan_2014</v>
      </c>
      <c r="B113" t="s">
        <v>38</v>
      </c>
      <c r="C113">
        <v>2014</v>
      </c>
      <c r="D113" s="79">
        <v>9909877</v>
      </c>
      <c r="E113" s="80">
        <v>4356081</v>
      </c>
      <c r="F113" s="81">
        <v>18461</v>
      </c>
      <c r="G113" s="81">
        <v>97167</v>
      </c>
      <c r="H113" s="82">
        <v>3</v>
      </c>
      <c r="I113" s="72">
        <v>22</v>
      </c>
      <c r="J113" s="72">
        <v>148</v>
      </c>
    </row>
    <row r="114" spans="1:10" x14ac:dyDescent="0.25">
      <c r="A114" t="str">
        <f t="shared" si="1"/>
        <v>Michigan_2015</v>
      </c>
      <c r="B114" t="s">
        <v>38</v>
      </c>
      <c r="C114">
        <v>2015</v>
      </c>
      <c r="D114" s="79">
        <v>9922576</v>
      </c>
      <c r="E114" s="80">
        <v>4420474</v>
      </c>
      <c r="F114" s="81">
        <v>19535</v>
      </c>
      <c r="G114" s="81">
        <v>102456</v>
      </c>
      <c r="H114" s="82">
        <v>3</v>
      </c>
      <c r="I114" s="72">
        <v>33</v>
      </c>
      <c r="J114" s="72">
        <v>166</v>
      </c>
    </row>
    <row r="115" spans="1:10" x14ac:dyDescent="0.25">
      <c r="A115" t="str">
        <f t="shared" si="1"/>
        <v>Michigan_2016</v>
      </c>
      <c r="B115" t="s">
        <v>38</v>
      </c>
      <c r="C115">
        <v>2016</v>
      </c>
      <c r="D115" s="79">
        <v>9928300</v>
      </c>
      <c r="E115" s="80">
        <v>4492590</v>
      </c>
      <c r="F115" s="81">
        <v>20683</v>
      </c>
      <c r="G115" s="81">
        <v>94131</v>
      </c>
      <c r="H115" s="82">
        <v>3</v>
      </c>
      <c r="I115" s="72">
        <v>38</v>
      </c>
      <c r="J115" s="72">
        <v>163</v>
      </c>
    </row>
    <row r="116" spans="1:10" x14ac:dyDescent="0.25">
      <c r="A116" t="str">
        <f t="shared" si="1"/>
        <v>Michigan_2017</v>
      </c>
      <c r="B116" t="s">
        <v>38</v>
      </c>
      <c r="C116">
        <v>2017</v>
      </c>
      <c r="D116" s="79">
        <v>9962311</v>
      </c>
      <c r="E116" s="80">
        <v>4560646</v>
      </c>
      <c r="F116" s="81">
        <v>20055</v>
      </c>
      <c r="G116" s="81">
        <v>99437</v>
      </c>
      <c r="H116" s="82">
        <v>3</v>
      </c>
      <c r="I116" s="72">
        <v>21</v>
      </c>
      <c r="J116" s="72">
        <v>156</v>
      </c>
    </row>
    <row r="117" spans="1:10" x14ac:dyDescent="0.25">
      <c r="A117" t="str">
        <f t="shared" si="1"/>
        <v>Minnesota_2013</v>
      </c>
      <c r="B117" t="s">
        <v>39</v>
      </c>
      <c r="C117">
        <v>2013</v>
      </c>
      <c r="D117" s="79">
        <v>5420380</v>
      </c>
      <c r="E117" s="80">
        <v>2773626</v>
      </c>
      <c r="F117" s="81">
        <v>21893</v>
      </c>
      <c r="G117" s="81">
        <v>81150</v>
      </c>
      <c r="H117" s="82">
        <v>4</v>
      </c>
      <c r="I117" s="72">
        <v>6</v>
      </c>
      <c r="J117" s="72">
        <v>32</v>
      </c>
    </row>
    <row r="118" spans="1:10" x14ac:dyDescent="0.25">
      <c r="A118" t="str">
        <f t="shared" si="1"/>
        <v>Minnesota_2014</v>
      </c>
      <c r="B118" t="s">
        <v>39</v>
      </c>
      <c r="C118">
        <v>2014</v>
      </c>
      <c r="D118" s="79">
        <v>5457173</v>
      </c>
      <c r="E118" s="80">
        <v>2811291</v>
      </c>
      <c r="F118" s="81">
        <v>24927</v>
      </c>
      <c r="G118" s="81">
        <v>81889</v>
      </c>
      <c r="H118" s="82">
        <v>4</v>
      </c>
      <c r="I118" s="72">
        <v>5</v>
      </c>
      <c r="J118" s="72">
        <v>15</v>
      </c>
    </row>
    <row r="119" spans="1:10" x14ac:dyDescent="0.25">
      <c r="A119" t="str">
        <f t="shared" si="1"/>
        <v>Minnesota_2015</v>
      </c>
      <c r="B119" t="s">
        <v>39</v>
      </c>
      <c r="C119">
        <v>2015</v>
      </c>
      <c r="D119" s="79">
        <v>5489594</v>
      </c>
      <c r="E119" s="80">
        <v>2861003</v>
      </c>
      <c r="F119" s="81">
        <v>24702</v>
      </c>
      <c r="G119" s="81">
        <v>77518</v>
      </c>
      <c r="H119" s="82">
        <v>4</v>
      </c>
      <c r="I119" s="72">
        <v>10</v>
      </c>
      <c r="J119" s="72">
        <v>39</v>
      </c>
    </row>
    <row r="120" spans="1:10" x14ac:dyDescent="0.25">
      <c r="A120" t="str">
        <f t="shared" si="1"/>
        <v>Minnesota_2016</v>
      </c>
      <c r="B120" t="s">
        <v>39</v>
      </c>
      <c r="C120">
        <v>2016</v>
      </c>
      <c r="D120" s="79">
        <v>5519952</v>
      </c>
      <c r="E120" s="80">
        <v>2868581</v>
      </c>
      <c r="F120" s="81">
        <v>20194</v>
      </c>
      <c r="G120" s="81">
        <v>75145</v>
      </c>
      <c r="H120" s="82">
        <v>4</v>
      </c>
      <c r="I120" s="72">
        <v>7</v>
      </c>
      <c r="J120" s="72">
        <v>58</v>
      </c>
    </row>
    <row r="121" spans="1:10" x14ac:dyDescent="0.25">
      <c r="A121" t="str">
        <f t="shared" si="1"/>
        <v>Minnesota_2017</v>
      </c>
      <c r="B121" t="s">
        <v>39</v>
      </c>
      <c r="C121">
        <v>2017</v>
      </c>
      <c r="D121" s="79">
        <v>5576606</v>
      </c>
      <c r="E121" s="80">
        <v>2908771</v>
      </c>
      <c r="F121" s="81">
        <v>20605</v>
      </c>
      <c r="G121" s="81">
        <v>76587</v>
      </c>
      <c r="H121" s="82">
        <v>4</v>
      </c>
      <c r="I121" s="72">
        <v>6</v>
      </c>
      <c r="J121" s="72">
        <v>38</v>
      </c>
    </row>
    <row r="122" spans="1:10" x14ac:dyDescent="0.25">
      <c r="A122" t="str">
        <f t="shared" si="1"/>
        <v>Mississippi_2013</v>
      </c>
      <c r="B122" t="s">
        <v>40</v>
      </c>
      <c r="C122">
        <v>2013</v>
      </c>
      <c r="D122" s="79">
        <v>2991207</v>
      </c>
      <c r="E122" s="80">
        <v>1181081</v>
      </c>
      <c r="F122" s="81">
        <v>1592</v>
      </c>
      <c r="G122" s="81">
        <v>18071</v>
      </c>
      <c r="H122" s="82">
        <v>6</v>
      </c>
      <c r="I122" s="72">
        <v>6</v>
      </c>
      <c r="J122" s="72">
        <v>53</v>
      </c>
    </row>
    <row r="123" spans="1:10" x14ac:dyDescent="0.25">
      <c r="A123" t="str">
        <f t="shared" si="1"/>
        <v>Mississippi_2014</v>
      </c>
      <c r="B123" t="s">
        <v>40</v>
      </c>
      <c r="C123">
        <v>2014</v>
      </c>
      <c r="D123" s="79">
        <v>2994079</v>
      </c>
      <c r="E123" s="80">
        <v>1196527</v>
      </c>
      <c r="F123" s="81">
        <v>1284</v>
      </c>
      <c r="G123" s="81">
        <v>16865</v>
      </c>
      <c r="H123" s="82">
        <v>6</v>
      </c>
      <c r="I123" s="72">
        <v>6</v>
      </c>
      <c r="J123" s="72">
        <v>53</v>
      </c>
    </row>
    <row r="124" spans="1:10" x14ac:dyDescent="0.25">
      <c r="A124" t="str">
        <f t="shared" si="1"/>
        <v>Mississippi_2015</v>
      </c>
      <c r="B124" t="s">
        <v>40</v>
      </c>
      <c r="C124">
        <v>2015</v>
      </c>
      <c r="D124" s="79">
        <v>2992333</v>
      </c>
      <c r="E124" s="80">
        <v>1193907</v>
      </c>
      <c r="F124" s="81">
        <v>1876</v>
      </c>
      <c r="G124" s="81">
        <v>17702</v>
      </c>
      <c r="H124" s="82">
        <v>6</v>
      </c>
      <c r="I124" s="72">
        <v>5</v>
      </c>
      <c r="J124" s="72">
        <v>63</v>
      </c>
    </row>
    <row r="125" spans="1:10" x14ac:dyDescent="0.25">
      <c r="A125" t="str">
        <f t="shared" si="1"/>
        <v>Mississippi_2016</v>
      </c>
      <c r="B125" t="s">
        <v>40</v>
      </c>
      <c r="C125">
        <v>2016</v>
      </c>
      <c r="D125" s="79">
        <v>2988726</v>
      </c>
      <c r="E125" s="80">
        <v>1215225</v>
      </c>
      <c r="F125" s="81">
        <v>1235</v>
      </c>
      <c r="G125" s="81">
        <v>16760</v>
      </c>
      <c r="H125" s="82">
        <v>6</v>
      </c>
      <c r="I125" s="72">
        <v>5</v>
      </c>
      <c r="J125" s="72">
        <v>58</v>
      </c>
    </row>
    <row r="126" spans="1:10" x14ac:dyDescent="0.25">
      <c r="A126" t="str">
        <f t="shared" si="1"/>
        <v>Mississippi_2017</v>
      </c>
      <c r="B126" t="s">
        <v>40</v>
      </c>
      <c r="C126">
        <v>2017</v>
      </c>
      <c r="D126" s="79">
        <v>2984100</v>
      </c>
      <c r="E126" s="80">
        <v>1214929</v>
      </c>
      <c r="F126" s="81">
        <v>432</v>
      </c>
      <c r="G126" s="81">
        <v>16547</v>
      </c>
      <c r="H126" s="82">
        <v>6</v>
      </c>
      <c r="I126" s="72">
        <v>6</v>
      </c>
      <c r="J126" s="72">
        <v>71</v>
      </c>
    </row>
    <row r="127" spans="1:10" x14ac:dyDescent="0.25">
      <c r="A127" t="str">
        <f t="shared" si="1"/>
        <v>Missouri_2013</v>
      </c>
      <c r="B127" t="s">
        <v>41</v>
      </c>
      <c r="C127">
        <v>2013</v>
      </c>
      <c r="D127" s="79">
        <v>6044171</v>
      </c>
      <c r="E127" s="80">
        <v>2773780</v>
      </c>
      <c r="F127" s="81">
        <v>8963</v>
      </c>
      <c r="G127" s="81">
        <v>55310</v>
      </c>
      <c r="H127" s="82">
        <v>4</v>
      </c>
      <c r="I127" s="72">
        <v>4</v>
      </c>
      <c r="J127" s="72">
        <v>73</v>
      </c>
    </row>
    <row r="128" spans="1:10" x14ac:dyDescent="0.25">
      <c r="A128" t="str">
        <f t="shared" si="1"/>
        <v>Missouri_2014</v>
      </c>
      <c r="B128" t="s">
        <v>41</v>
      </c>
      <c r="C128">
        <v>2014</v>
      </c>
      <c r="D128" s="79">
        <v>6063589</v>
      </c>
      <c r="E128" s="80">
        <v>2769496</v>
      </c>
      <c r="F128" s="81">
        <v>7300</v>
      </c>
      <c r="G128" s="81">
        <v>57578</v>
      </c>
      <c r="H128" s="82">
        <v>4</v>
      </c>
      <c r="I128" s="72">
        <v>5</v>
      </c>
      <c r="J128" s="72">
        <v>65</v>
      </c>
    </row>
    <row r="129" spans="1:10" x14ac:dyDescent="0.25">
      <c r="A129" t="str">
        <f t="shared" si="1"/>
        <v>Missouri_2015</v>
      </c>
      <c r="B129" t="s">
        <v>41</v>
      </c>
      <c r="C129">
        <v>2015</v>
      </c>
      <c r="D129" s="79">
        <v>6083672</v>
      </c>
      <c r="E129" s="80">
        <v>2852887</v>
      </c>
      <c r="F129" s="81">
        <v>5927</v>
      </c>
      <c r="G129" s="81">
        <v>53818</v>
      </c>
      <c r="H129" s="82">
        <v>4</v>
      </c>
      <c r="I129" s="72">
        <v>9</v>
      </c>
      <c r="J129" s="72">
        <v>104</v>
      </c>
    </row>
    <row r="130" spans="1:10" x14ac:dyDescent="0.25">
      <c r="A130" t="str">
        <f t="shared" si="1"/>
        <v>Missouri_2016</v>
      </c>
      <c r="B130" t="s">
        <v>41</v>
      </c>
      <c r="C130">
        <v>2016</v>
      </c>
      <c r="D130" s="79">
        <v>6093000</v>
      </c>
      <c r="E130" s="80">
        <v>2863373</v>
      </c>
      <c r="F130" s="81">
        <v>6767</v>
      </c>
      <c r="G130" s="81">
        <v>52536</v>
      </c>
      <c r="H130" s="82">
        <v>4</v>
      </c>
      <c r="I130" s="72">
        <v>9</v>
      </c>
      <c r="J130" s="72">
        <v>96</v>
      </c>
    </row>
    <row r="131" spans="1:10" x14ac:dyDescent="0.25">
      <c r="A131" t="str">
        <f t="shared" ref="A131:A194" si="2">B131&amp;"_"&amp;C131</f>
        <v>Missouri_2017</v>
      </c>
      <c r="B131" t="s">
        <v>41</v>
      </c>
      <c r="C131">
        <v>2017</v>
      </c>
      <c r="D131" s="79">
        <v>6113532</v>
      </c>
      <c r="E131" s="80">
        <v>2881692</v>
      </c>
      <c r="F131" s="81">
        <v>4960</v>
      </c>
      <c r="G131" s="81">
        <v>55850</v>
      </c>
      <c r="H131" s="82">
        <v>4</v>
      </c>
      <c r="I131" s="72">
        <v>9</v>
      </c>
      <c r="J131" s="72">
        <v>96</v>
      </c>
    </row>
    <row r="132" spans="1:10" x14ac:dyDescent="0.25">
      <c r="A132" t="str">
        <f t="shared" si="2"/>
        <v>Montana_2013</v>
      </c>
      <c r="B132" t="s">
        <v>42</v>
      </c>
      <c r="C132">
        <v>2013</v>
      </c>
      <c r="D132" s="79">
        <v>1015165</v>
      </c>
      <c r="E132" s="80">
        <v>475287</v>
      </c>
      <c r="F132" s="81">
        <v>7215</v>
      </c>
      <c r="G132" s="81">
        <v>25078</v>
      </c>
      <c r="H132" s="82">
        <v>8</v>
      </c>
      <c r="I132" s="72">
        <v>1</v>
      </c>
      <c r="J132" s="72">
        <v>24</v>
      </c>
    </row>
    <row r="133" spans="1:10" x14ac:dyDescent="0.25">
      <c r="A133" t="str">
        <f t="shared" si="2"/>
        <v>Montana_2014</v>
      </c>
      <c r="B133" t="s">
        <v>42</v>
      </c>
      <c r="C133">
        <v>2014</v>
      </c>
      <c r="D133" s="79">
        <v>1023579</v>
      </c>
      <c r="E133" s="80">
        <v>488297</v>
      </c>
      <c r="F133" s="81">
        <v>5713</v>
      </c>
      <c r="G133" s="81">
        <v>22471</v>
      </c>
      <c r="H133" s="82">
        <v>8</v>
      </c>
      <c r="I133" s="72">
        <v>2</v>
      </c>
      <c r="J133" s="72">
        <v>10</v>
      </c>
    </row>
    <row r="134" spans="1:10" x14ac:dyDescent="0.25">
      <c r="A134" t="str">
        <f t="shared" si="2"/>
        <v>Montana_2015</v>
      </c>
      <c r="B134" t="s">
        <v>42</v>
      </c>
      <c r="C134">
        <v>2015</v>
      </c>
      <c r="D134" s="79">
        <v>1032949</v>
      </c>
      <c r="E134" s="80">
        <v>484043</v>
      </c>
      <c r="F134" s="81">
        <v>7876</v>
      </c>
      <c r="G134" s="81">
        <v>27183</v>
      </c>
      <c r="H134" s="82">
        <v>8</v>
      </c>
      <c r="I134" s="72">
        <v>1</v>
      </c>
      <c r="J134" s="72">
        <v>14</v>
      </c>
    </row>
    <row r="135" spans="1:10" x14ac:dyDescent="0.25">
      <c r="A135" t="str">
        <f t="shared" si="2"/>
        <v>Montana_2016</v>
      </c>
      <c r="B135" t="s">
        <v>42</v>
      </c>
      <c r="C135">
        <v>2016</v>
      </c>
      <c r="D135" s="79">
        <v>1042520</v>
      </c>
      <c r="E135" s="80">
        <v>496311</v>
      </c>
      <c r="F135" s="81">
        <v>6136</v>
      </c>
      <c r="G135" s="81">
        <v>28169</v>
      </c>
      <c r="H135" s="82">
        <v>8</v>
      </c>
      <c r="I135" s="72">
        <v>3</v>
      </c>
      <c r="J135" s="72">
        <v>11</v>
      </c>
    </row>
    <row r="136" spans="1:10" x14ac:dyDescent="0.25">
      <c r="A136" t="str">
        <f t="shared" si="2"/>
        <v>Montana_2017</v>
      </c>
      <c r="B136" t="s">
        <v>42</v>
      </c>
      <c r="C136">
        <v>2017</v>
      </c>
      <c r="D136" s="79">
        <v>1050493</v>
      </c>
      <c r="E136" s="80">
        <v>508613</v>
      </c>
      <c r="F136" s="81">
        <v>5645</v>
      </c>
      <c r="G136" s="81">
        <v>25114</v>
      </c>
      <c r="H136" s="82">
        <v>8</v>
      </c>
      <c r="I136" s="72">
        <v>1</v>
      </c>
      <c r="J136" s="72">
        <v>14</v>
      </c>
    </row>
    <row r="137" spans="1:10" x14ac:dyDescent="0.25">
      <c r="A137" t="str">
        <f t="shared" si="2"/>
        <v>Nebraska_2013</v>
      </c>
      <c r="B137" t="s">
        <v>43</v>
      </c>
      <c r="C137">
        <v>2013</v>
      </c>
      <c r="D137" s="79">
        <v>1868516</v>
      </c>
      <c r="E137" s="80">
        <v>954452</v>
      </c>
      <c r="F137" s="81">
        <v>4443</v>
      </c>
      <c r="G137" s="81">
        <v>26175</v>
      </c>
      <c r="H137" s="82">
        <v>4</v>
      </c>
      <c r="I137" s="72">
        <v>0</v>
      </c>
      <c r="J137" s="72">
        <v>12</v>
      </c>
    </row>
    <row r="138" spans="1:10" x14ac:dyDescent="0.25">
      <c r="A138" t="str">
        <f t="shared" si="2"/>
        <v>Nebraska_2014</v>
      </c>
      <c r="B138" t="s">
        <v>43</v>
      </c>
      <c r="C138">
        <v>2014</v>
      </c>
      <c r="D138" s="79">
        <v>1881503</v>
      </c>
      <c r="E138" s="80">
        <v>967636</v>
      </c>
      <c r="F138" s="81">
        <v>4341</v>
      </c>
      <c r="G138" s="81">
        <v>27652</v>
      </c>
      <c r="H138" s="82">
        <v>4</v>
      </c>
      <c r="I138" s="72">
        <v>2</v>
      </c>
      <c r="J138" s="72">
        <v>9</v>
      </c>
    </row>
    <row r="139" spans="1:10" x14ac:dyDescent="0.25">
      <c r="A139" t="str">
        <f t="shared" si="2"/>
        <v>Nebraska_2015</v>
      </c>
      <c r="B139" t="s">
        <v>43</v>
      </c>
      <c r="C139">
        <v>2015</v>
      </c>
      <c r="D139" s="79">
        <v>1896190</v>
      </c>
      <c r="E139" s="80">
        <v>974005</v>
      </c>
      <c r="F139" s="81">
        <v>4733</v>
      </c>
      <c r="G139" s="81">
        <v>27685</v>
      </c>
      <c r="H139" s="82">
        <v>4</v>
      </c>
      <c r="I139" s="72">
        <v>4</v>
      </c>
      <c r="J139" s="72">
        <v>19</v>
      </c>
    </row>
    <row r="140" spans="1:10" x14ac:dyDescent="0.25">
      <c r="A140" t="str">
        <f t="shared" si="2"/>
        <v>Nebraska_2016</v>
      </c>
      <c r="B140" t="s">
        <v>43</v>
      </c>
      <c r="C140">
        <v>2016</v>
      </c>
      <c r="D140" s="79">
        <v>1907116</v>
      </c>
      <c r="E140" s="80">
        <v>974207</v>
      </c>
      <c r="F140" s="81">
        <v>5389</v>
      </c>
      <c r="G140" s="81">
        <v>23977</v>
      </c>
      <c r="H140" s="82">
        <v>4</v>
      </c>
      <c r="I140" s="72">
        <v>1</v>
      </c>
      <c r="J140" s="72">
        <v>12</v>
      </c>
    </row>
    <row r="141" spans="1:10" x14ac:dyDescent="0.25">
      <c r="A141" t="str">
        <f t="shared" si="2"/>
        <v>Nebraska_2017</v>
      </c>
      <c r="B141" t="s">
        <v>43</v>
      </c>
      <c r="C141">
        <v>2017</v>
      </c>
      <c r="D141" s="79">
        <v>1920076</v>
      </c>
      <c r="E141" s="80">
        <v>996639</v>
      </c>
      <c r="F141" s="81">
        <v>2768</v>
      </c>
      <c r="G141" s="81">
        <v>27271</v>
      </c>
      <c r="H141" s="82">
        <v>4</v>
      </c>
      <c r="I141" s="72">
        <v>3</v>
      </c>
      <c r="J141" s="72">
        <v>20</v>
      </c>
    </row>
    <row r="142" spans="1:10" x14ac:dyDescent="0.25">
      <c r="A142" t="str">
        <f t="shared" si="2"/>
        <v>Nevada_2013</v>
      </c>
      <c r="B142" t="s">
        <v>44</v>
      </c>
      <c r="C142">
        <v>2013</v>
      </c>
      <c r="D142" s="79">
        <v>2790136</v>
      </c>
      <c r="E142" s="80">
        <v>1246513</v>
      </c>
      <c r="F142" s="81">
        <v>5227</v>
      </c>
      <c r="G142" s="81">
        <v>27757</v>
      </c>
      <c r="H142" s="82">
        <v>8</v>
      </c>
      <c r="I142" s="72">
        <v>7</v>
      </c>
      <c r="J142" s="72">
        <v>65</v>
      </c>
    </row>
    <row r="143" spans="1:10" x14ac:dyDescent="0.25">
      <c r="A143" t="str">
        <f t="shared" si="2"/>
        <v>Nevada_2014</v>
      </c>
      <c r="B143" t="s">
        <v>44</v>
      </c>
      <c r="C143">
        <v>2014</v>
      </c>
      <c r="D143" s="79">
        <v>2839099</v>
      </c>
      <c r="E143" s="80">
        <v>1279533</v>
      </c>
      <c r="F143" s="81">
        <v>6100</v>
      </c>
      <c r="G143" s="81">
        <v>26530</v>
      </c>
      <c r="H143" s="82">
        <v>8</v>
      </c>
      <c r="I143" s="72">
        <v>8</v>
      </c>
      <c r="J143" s="72">
        <v>71</v>
      </c>
    </row>
    <row r="144" spans="1:10" x14ac:dyDescent="0.25">
      <c r="A144" t="str">
        <f t="shared" si="2"/>
        <v>Nevada_2015</v>
      </c>
      <c r="B144" t="s">
        <v>44</v>
      </c>
      <c r="C144">
        <v>2015</v>
      </c>
      <c r="D144" s="79">
        <v>2890845</v>
      </c>
      <c r="E144" s="80">
        <v>1314988</v>
      </c>
      <c r="F144" s="81">
        <v>5926</v>
      </c>
      <c r="G144" s="81">
        <v>28644</v>
      </c>
      <c r="H144" s="82">
        <v>8</v>
      </c>
      <c r="I144" s="72">
        <v>10</v>
      </c>
      <c r="J144" s="72">
        <v>66</v>
      </c>
    </row>
    <row r="145" spans="1:10" x14ac:dyDescent="0.25">
      <c r="A145" t="str">
        <f t="shared" si="2"/>
        <v>Nevada_2016</v>
      </c>
      <c r="B145" t="s">
        <v>44</v>
      </c>
      <c r="C145">
        <v>2016</v>
      </c>
      <c r="D145" s="79">
        <v>2940058</v>
      </c>
      <c r="E145" s="80">
        <v>1356018</v>
      </c>
      <c r="F145" s="81">
        <v>5026</v>
      </c>
      <c r="G145" s="81">
        <v>22751</v>
      </c>
      <c r="H145" s="82">
        <v>8</v>
      </c>
      <c r="I145" s="72">
        <v>6</v>
      </c>
      <c r="J145" s="72">
        <v>80</v>
      </c>
    </row>
    <row r="146" spans="1:10" x14ac:dyDescent="0.25">
      <c r="A146" t="str">
        <f t="shared" si="2"/>
        <v>Nevada_2017</v>
      </c>
      <c r="B146" t="s">
        <v>44</v>
      </c>
      <c r="C146">
        <v>2017</v>
      </c>
      <c r="D146" s="79">
        <v>2998039</v>
      </c>
      <c r="E146" s="80">
        <v>1402611</v>
      </c>
      <c r="F146" s="81">
        <v>5009</v>
      </c>
      <c r="G146" s="81">
        <v>27197</v>
      </c>
      <c r="H146" s="82">
        <v>8</v>
      </c>
      <c r="I146" s="72">
        <v>9</v>
      </c>
      <c r="J146" s="72">
        <v>91</v>
      </c>
    </row>
    <row r="147" spans="1:10" x14ac:dyDescent="0.25">
      <c r="A147" t="str">
        <f t="shared" si="2"/>
        <v>New Hampshire_2013</v>
      </c>
      <c r="B147" t="s">
        <v>45</v>
      </c>
      <c r="C147">
        <v>2013</v>
      </c>
      <c r="D147" s="79">
        <v>1323459</v>
      </c>
      <c r="E147" s="80">
        <v>677618</v>
      </c>
      <c r="F147" s="81">
        <v>1478</v>
      </c>
      <c r="G147" s="81">
        <v>21028</v>
      </c>
      <c r="H147" s="82">
        <v>1</v>
      </c>
      <c r="I147" s="72">
        <v>4</v>
      </c>
      <c r="J147" s="72">
        <v>12</v>
      </c>
    </row>
    <row r="148" spans="1:10" x14ac:dyDescent="0.25">
      <c r="A148" t="str">
        <f t="shared" si="2"/>
        <v>New Hampshire_2014</v>
      </c>
      <c r="B148" t="s">
        <v>45</v>
      </c>
      <c r="C148">
        <v>2014</v>
      </c>
      <c r="D148" s="79">
        <v>1326813</v>
      </c>
      <c r="E148" s="80">
        <v>685701</v>
      </c>
      <c r="F148" s="81">
        <v>2095</v>
      </c>
      <c r="G148" s="81">
        <v>17754</v>
      </c>
      <c r="H148" s="82">
        <v>1</v>
      </c>
      <c r="I148" s="72">
        <v>3</v>
      </c>
      <c r="J148" s="72">
        <v>12</v>
      </c>
    </row>
    <row r="149" spans="1:10" x14ac:dyDescent="0.25">
      <c r="A149" t="str">
        <f t="shared" si="2"/>
        <v>New Hampshire_2015</v>
      </c>
      <c r="B149" t="s">
        <v>45</v>
      </c>
      <c r="C149">
        <v>2015</v>
      </c>
      <c r="D149" s="79">
        <v>1330608</v>
      </c>
      <c r="E149" s="80">
        <v>696314</v>
      </c>
      <c r="F149" s="81">
        <v>1995</v>
      </c>
      <c r="G149" s="81">
        <v>19112</v>
      </c>
      <c r="H149" s="82">
        <v>1</v>
      </c>
      <c r="I149" s="72">
        <v>3</v>
      </c>
      <c r="J149" s="72">
        <v>8</v>
      </c>
    </row>
    <row r="150" spans="1:10" x14ac:dyDescent="0.25">
      <c r="A150" t="str">
        <f t="shared" si="2"/>
        <v>New Hampshire_2016</v>
      </c>
      <c r="B150" t="s">
        <v>45</v>
      </c>
      <c r="C150">
        <v>2016</v>
      </c>
      <c r="D150" s="79">
        <v>1334795</v>
      </c>
      <c r="E150" s="80">
        <v>705515</v>
      </c>
      <c r="F150" s="81">
        <v>1993</v>
      </c>
      <c r="G150" s="81">
        <v>22011</v>
      </c>
      <c r="H150" s="82">
        <v>1</v>
      </c>
      <c r="I150" s="72">
        <v>2</v>
      </c>
      <c r="J150" s="72">
        <v>17</v>
      </c>
    </row>
    <row r="151" spans="1:10" x14ac:dyDescent="0.25">
      <c r="A151" t="str">
        <f t="shared" si="2"/>
        <v>New Hampshire_2017</v>
      </c>
      <c r="B151" t="s">
        <v>45</v>
      </c>
      <c r="C151">
        <v>2017</v>
      </c>
      <c r="D151" s="79">
        <v>1342795</v>
      </c>
      <c r="E151" s="80">
        <v>712701</v>
      </c>
      <c r="F151" s="81">
        <v>1951</v>
      </c>
      <c r="G151" s="81">
        <v>17018</v>
      </c>
      <c r="H151" s="82">
        <v>1</v>
      </c>
      <c r="I151" s="72">
        <v>2</v>
      </c>
      <c r="J151" s="72">
        <v>11</v>
      </c>
    </row>
    <row r="152" spans="1:10" x14ac:dyDescent="0.25">
      <c r="A152" t="str">
        <f t="shared" si="2"/>
        <v>New Jersey_2013</v>
      </c>
      <c r="B152" t="s">
        <v>46</v>
      </c>
      <c r="C152">
        <v>2013</v>
      </c>
      <c r="D152" s="79">
        <v>8899339</v>
      </c>
      <c r="E152" s="80">
        <v>4166286</v>
      </c>
      <c r="F152" s="81">
        <v>15708</v>
      </c>
      <c r="G152" s="81">
        <v>120053</v>
      </c>
      <c r="H152" s="82">
        <v>2</v>
      </c>
      <c r="I152" s="72">
        <v>14</v>
      </c>
      <c r="J152" s="72">
        <v>129</v>
      </c>
    </row>
    <row r="153" spans="1:10" x14ac:dyDescent="0.25">
      <c r="A153" t="str">
        <f t="shared" si="2"/>
        <v>New Jersey_2014</v>
      </c>
      <c r="B153" t="s">
        <v>46</v>
      </c>
      <c r="C153">
        <v>2014</v>
      </c>
      <c r="D153" s="79">
        <v>8938175</v>
      </c>
      <c r="E153" s="80">
        <v>4281288</v>
      </c>
      <c r="F153" s="81">
        <v>15227</v>
      </c>
      <c r="G153" s="81">
        <v>133018</v>
      </c>
      <c r="H153" s="82">
        <v>2</v>
      </c>
      <c r="I153" s="72">
        <v>11</v>
      </c>
      <c r="J153" s="72">
        <v>168</v>
      </c>
    </row>
    <row r="154" spans="1:10" x14ac:dyDescent="0.25">
      <c r="A154" t="str">
        <f t="shared" si="2"/>
        <v>New Jersey_2015</v>
      </c>
      <c r="B154" t="s">
        <v>46</v>
      </c>
      <c r="C154">
        <v>2015</v>
      </c>
      <c r="D154" s="79">
        <v>8958013</v>
      </c>
      <c r="E154" s="80">
        <v>4285182</v>
      </c>
      <c r="F154" s="81">
        <v>13249</v>
      </c>
      <c r="G154" s="81">
        <v>140033</v>
      </c>
      <c r="H154" s="82">
        <v>2</v>
      </c>
      <c r="I154" s="72">
        <v>18</v>
      </c>
      <c r="J154" s="72">
        <v>170</v>
      </c>
    </row>
    <row r="155" spans="1:10" x14ac:dyDescent="0.25">
      <c r="A155" t="str">
        <f t="shared" si="2"/>
        <v>New Jersey_2016</v>
      </c>
      <c r="B155" t="s">
        <v>46</v>
      </c>
      <c r="C155">
        <v>2016</v>
      </c>
      <c r="D155" s="79">
        <v>8944469</v>
      </c>
      <c r="E155" s="80">
        <v>4328133</v>
      </c>
      <c r="F155" s="81">
        <v>12420</v>
      </c>
      <c r="G155" s="81">
        <v>123553</v>
      </c>
      <c r="H155" s="82">
        <v>2</v>
      </c>
      <c r="I155" s="72">
        <v>18</v>
      </c>
      <c r="J155" s="72">
        <v>163</v>
      </c>
    </row>
    <row r="156" spans="1:10" x14ac:dyDescent="0.25">
      <c r="A156" t="str">
        <f t="shared" si="2"/>
        <v>New Jersey_2017</v>
      </c>
      <c r="B156" t="s">
        <v>46</v>
      </c>
      <c r="C156">
        <v>2017</v>
      </c>
      <c r="D156" s="79">
        <v>9005644</v>
      </c>
      <c r="E156" s="80">
        <v>4409601</v>
      </c>
      <c r="F156" s="81">
        <v>11723</v>
      </c>
      <c r="G156" s="81">
        <v>130035</v>
      </c>
      <c r="H156" s="82">
        <v>2</v>
      </c>
      <c r="I156" s="72">
        <v>17</v>
      </c>
      <c r="J156" s="72">
        <v>183</v>
      </c>
    </row>
    <row r="157" spans="1:10" x14ac:dyDescent="0.25">
      <c r="A157" t="str">
        <f t="shared" si="2"/>
        <v>New Mexico_2013</v>
      </c>
      <c r="B157" t="s">
        <v>47</v>
      </c>
      <c r="C157">
        <v>2013</v>
      </c>
      <c r="D157" s="79">
        <v>2085287</v>
      </c>
      <c r="E157" s="80">
        <v>865357</v>
      </c>
      <c r="F157" s="81">
        <v>8210</v>
      </c>
      <c r="G157" s="81">
        <v>19542</v>
      </c>
      <c r="H157" s="82">
        <v>8</v>
      </c>
      <c r="I157" s="72">
        <v>4</v>
      </c>
      <c r="J157" s="72">
        <v>49</v>
      </c>
    </row>
    <row r="158" spans="1:10" x14ac:dyDescent="0.25">
      <c r="A158" t="str">
        <f t="shared" si="2"/>
        <v>New Mexico_2014</v>
      </c>
      <c r="B158" t="s">
        <v>47</v>
      </c>
      <c r="C158">
        <v>2014</v>
      </c>
      <c r="D158" s="79">
        <v>2085572</v>
      </c>
      <c r="E158" s="80">
        <v>872554</v>
      </c>
      <c r="F158" s="81">
        <v>7368</v>
      </c>
      <c r="G158" s="81">
        <v>17945</v>
      </c>
      <c r="H158" s="82">
        <v>8</v>
      </c>
      <c r="I158" s="72">
        <v>5</v>
      </c>
      <c r="J158" s="72">
        <v>75</v>
      </c>
    </row>
    <row r="159" spans="1:10" x14ac:dyDescent="0.25">
      <c r="A159" t="str">
        <f t="shared" si="2"/>
        <v>New Mexico_2015</v>
      </c>
      <c r="B159" t="s">
        <v>47</v>
      </c>
      <c r="C159">
        <v>2015</v>
      </c>
      <c r="D159" s="79">
        <v>2085109</v>
      </c>
      <c r="E159" s="80">
        <v>877360</v>
      </c>
      <c r="F159" s="81">
        <v>5327</v>
      </c>
      <c r="G159" s="81">
        <v>20033</v>
      </c>
      <c r="H159" s="82">
        <v>8</v>
      </c>
      <c r="I159" s="72">
        <v>7</v>
      </c>
      <c r="J159" s="72">
        <v>54</v>
      </c>
    </row>
    <row r="160" spans="1:10" x14ac:dyDescent="0.25">
      <c r="A160" t="str">
        <f t="shared" si="2"/>
        <v>New Mexico_2016</v>
      </c>
      <c r="B160" t="s">
        <v>47</v>
      </c>
      <c r="C160">
        <v>2016</v>
      </c>
      <c r="D160" s="79">
        <v>2081015</v>
      </c>
      <c r="E160" s="80">
        <v>877959</v>
      </c>
      <c r="F160" s="81">
        <v>6307</v>
      </c>
      <c r="G160" s="81">
        <v>19839</v>
      </c>
      <c r="H160" s="82">
        <v>8</v>
      </c>
      <c r="I160" s="72">
        <v>4</v>
      </c>
      <c r="J160" s="72">
        <v>74</v>
      </c>
    </row>
    <row r="161" spans="1:10" x14ac:dyDescent="0.25">
      <c r="A161" t="str">
        <f t="shared" si="2"/>
        <v>New Mexico_2017</v>
      </c>
      <c r="B161" t="s">
        <v>47</v>
      </c>
      <c r="C161">
        <v>2017</v>
      </c>
      <c r="D161" s="79">
        <v>2088070</v>
      </c>
      <c r="E161" s="80">
        <v>866572</v>
      </c>
      <c r="F161" s="81">
        <v>5434</v>
      </c>
      <c r="G161" s="81">
        <v>17589</v>
      </c>
      <c r="H161" s="82">
        <v>8</v>
      </c>
      <c r="I161" s="72">
        <v>2</v>
      </c>
      <c r="J161" s="72">
        <v>75</v>
      </c>
    </row>
    <row r="162" spans="1:10" x14ac:dyDescent="0.25">
      <c r="A162" t="str">
        <f t="shared" si="2"/>
        <v>New York_2013</v>
      </c>
      <c r="B162" t="s">
        <v>48</v>
      </c>
      <c r="C162">
        <v>2013</v>
      </c>
      <c r="D162" s="79">
        <v>19651127</v>
      </c>
      <c r="E162" s="80">
        <v>9024559</v>
      </c>
      <c r="F162" s="81">
        <v>62021</v>
      </c>
      <c r="G162" s="81">
        <v>574861</v>
      </c>
      <c r="H162" s="82">
        <v>2</v>
      </c>
      <c r="I162" s="72">
        <v>40</v>
      </c>
      <c r="J162" s="72">
        <v>336</v>
      </c>
    </row>
    <row r="163" spans="1:10" x14ac:dyDescent="0.25">
      <c r="A163" t="str">
        <f t="shared" si="2"/>
        <v>New York_2014</v>
      </c>
      <c r="B163" t="s">
        <v>48</v>
      </c>
      <c r="C163">
        <v>2014</v>
      </c>
      <c r="D163" s="79">
        <v>19746227</v>
      </c>
      <c r="E163" s="80">
        <v>9169233</v>
      </c>
      <c r="F163" s="81">
        <v>58198</v>
      </c>
      <c r="G163" s="81">
        <v>576752</v>
      </c>
      <c r="H163" s="82">
        <v>2</v>
      </c>
      <c r="I163" s="72">
        <v>46</v>
      </c>
      <c r="J163" s="72">
        <v>264</v>
      </c>
    </row>
    <row r="164" spans="1:10" x14ac:dyDescent="0.25">
      <c r="A164" t="str">
        <f t="shared" si="2"/>
        <v>New York_2015</v>
      </c>
      <c r="B164" t="s">
        <v>48</v>
      </c>
      <c r="C164">
        <v>2015</v>
      </c>
      <c r="D164" s="79">
        <v>19795791</v>
      </c>
      <c r="E164" s="80">
        <v>9276438</v>
      </c>
      <c r="F164" s="81">
        <v>61618</v>
      </c>
      <c r="G164" s="81">
        <v>583151</v>
      </c>
      <c r="H164" s="82">
        <v>2</v>
      </c>
      <c r="I164" s="72">
        <v>36</v>
      </c>
      <c r="J164" s="72">
        <v>311</v>
      </c>
    </row>
    <row r="165" spans="1:10" x14ac:dyDescent="0.25">
      <c r="A165" t="str">
        <f t="shared" si="2"/>
        <v>New York_2016</v>
      </c>
      <c r="B165" t="s">
        <v>48</v>
      </c>
      <c r="C165">
        <v>2016</v>
      </c>
      <c r="D165" s="79">
        <v>19745289</v>
      </c>
      <c r="E165" s="80">
        <v>9291557</v>
      </c>
      <c r="F165" s="81">
        <v>66595</v>
      </c>
      <c r="G165" s="81">
        <v>577983</v>
      </c>
      <c r="H165" s="82">
        <v>2</v>
      </c>
      <c r="I165" s="72">
        <v>38</v>
      </c>
      <c r="J165" s="72">
        <v>307</v>
      </c>
    </row>
    <row r="166" spans="1:10" x14ac:dyDescent="0.25">
      <c r="A166" t="str">
        <f t="shared" si="2"/>
        <v>New York_2017</v>
      </c>
      <c r="B166" t="s">
        <v>48</v>
      </c>
      <c r="C166">
        <v>2017</v>
      </c>
      <c r="D166" s="79">
        <v>19849399</v>
      </c>
      <c r="E166" s="80">
        <v>9427680</v>
      </c>
      <c r="F166" s="81">
        <v>66673</v>
      </c>
      <c r="G166" s="81">
        <v>584649</v>
      </c>
      <c r="H166" s="82">
        <v>2</v>
      </c>
      <c r="I166" s="72">
        <v>46</v>
      </c>
      <c r="J166" s="72">
        <v>246</v>
      </c>
    </row>
    <row r="167" spans="1:10" x14ac:dyDescent="0.25">
      <c r="A167" t="str">
        <f t="shared" si="2"/>
        <v>North Carolina_2013</v>
      </c>
      <c r="B167" t="s">
        <v>49</v>
      </c>
      <c r="C167">
        <v>2013</v>
      </c>
      <c r="D167" s="79">
        <v>9848060</v>
      </c>
      <c r="E167" s="80">
        <v>4348669</v>
      </c>
      <c r="F167" s="81">
        <v>9293</v>
      </c>
      <c r="G167" s="81">
        <v>80677</v>
      </c>
      <c r="H167" s="82">
        <v>5</v>
      </c>
      <c r="I167" s="72">
        <v>22</v>
      </c>
      <c r="J167" s="72">
        <v>174</v>
      </c>
    </row>
    <row r="168" spans="1:10" x14ac:dyDescent="0.25">
      <c r="A168" t="str">
        <f t="shared" si="2"/>
        <v>North Carolina_2014</v>
      </c>
      <c r="B168" t="s">
        <v>49</v>
      </c>
      <c r="C168">
        <v>2014</v>
      </c>
      <c r="D168" s="79">
        <v>9943964</v>
      </c>
      <c r="E168" s="80">
        <v>4431005</v>
      </c>
      <c r="F168" s="81">
        <v>11121</v>
      </c>
      <c r="G168" s="81">
        <v>79919</v>
      </c>
      <c r="H168" s="82">
        <v>5</v>
      </c>
      <c r="I168" s="72">
        <v>19</v>
      </c>
      <c r="J168" s="72">
        <v>172</v>
      </c>
    </row>
    <row r="169" spans="1:10" x14ac:dyDescent="0.25">
      <c r="A169" t="str">
        <f t="shared" si="2"/>
        <v>North Carolina_2015</v>
      </c>
      <c r="B169" t="s">
        <v>49</v>
      </c>
      <c r="C169">
        <v>2015</v>
      </c>
      <c r="D169" s="79">
        <v>10042802</v>
      </c>
      <c r="E169" s="80">
        <v>4524800</v>
      </c>
      <c r="F169" s="81">
        <v>10219</v>
      </c>
      <c r="G169" s="81">
        <v>79234</v>
      </c>
      <c r="H169" s="82">
        <v>5</v>
      </c>
      <c r="I169" s="72">
        <v>23</v>
      </c>
      <c r="J169" s="72">
        <v>182</v>
      </c>
    </row>
    <row r="170" spans="1:10" x14ac:dyDescent="0.25">
      <c r="A170" t="str">
        <f t="shared" si="2"/>
        <v>North Carolina_2016</v>
      </c>
      <c r="B170" t="s">
        <v>49</v>
      </c>
      <c r="C170">
        <v>2016</v>
      </c>
      <c r="D170" s="79">
        <v>10146788</v>
      </c>
      <c r="E170" s="80">
        <v>4626006</v>
      </c>
      <c r="F170" s="81">
        <v>9183</v>
      </c>
      <c r="G170" s="81">
        <v>79649</v>
      </c>
      <c r="H170" s="82">
        <v>5</v>
      </c>
      <c r="I170" s="72">
        <v>17</v>
      </c>
      <c r="J170" s="72">
        <v>200</v>
      </c>
    </row>
    <row r="171" spans="1:10" x14ac:dyDescent="0.25">
      <c r="A171" t="str">
        <f t="shared" si="2"/>
        <v>North Carolina_2017</v>
      </c>
      <c r="B171" t="s">
        <v>49</v>
      </c>
      <c r="C171">
        <v>2017</v>
      </c>
      <c r="D171" s="79">
        <v>10273419</v>
      </c>
      <c r="E171" s="80">
        <v>4780350</v>
      </c>
      <c r="F171" s="81">
        <v>10307</v>
      </c>
      <c r="G171" s="81">
        <v>82854</v>
      </c>
      <c r="H171" s="82">
        <v>5</v>
      </c>
      <c r="I171" s="72">
        <v>29</v>
      </c>
      <c r="J171" s="72">
        <v>198</v>
      </c>
    </row>
    <row r="172" spans="1:10" x14ac:dyDescent="0.25">
      <c r="A172" t="str">
        <f t="shared" si="2"/>
        <v>North Dakota_2013</v>
      </c>
      <c r="B172" t="s">
        <v>50</v>
      </c>
      <c r="C172">
        <v>2013</v>
      </c>
      <c r="D172" s="79">
        <v>723393</v>
      </c>
      <c r="E172" s="80">
        <v>387697</v>
      </c>
      <c r="F172" s="81">
        <v>1980</v>
      </c>
      <c r="G172" s="81">
        <v>17564</v>
      </c>
      <c r="H172" s="82">
        <v>4</v>
      </c>
      <c r="I172" s="72">
        <v>1</v>
      </c>
      <c r="J172" s="72">
        <v>1</v>
      </c>
    </row>
    <row r="173" spans="1:10" x14ac:dyDescent="0.25">
      <c r="A173" t="str">
        <f t="shared" si="2"/>
        <v>North Dakota_2014</v>
      </c>
      <c r="B173" t="s">
        <v>50</v>
      </c>
      <c r="C173">
        <v>2014</v>
      </c>
      <c r="D173" s="79">
        <v>739482</v>
      </c>
      <c r="E173" s="80">
        <v>388595</v>
      </c>
      <c r="F173" s="81">
        <v>1112</v>
      </c>
      <c r="G173" s="81">
        <v>13553</v>
      </c>
      <c r="H173" s="82">
        <v>4</v>
      </c>
      <c r="I173" s="72">
        <v>3</v>
      </c>
      <c r="J173" s="72">
        <v>9</v>
      </c>
    </row>
    <row r="174" spans="1:10" x14ac:dyDescent="0.25">
      <c r="A174" t="str">
        <f t="shared" si="2"/>
        <v>North Dakota_2015</v>
      </c>
      <c r="B174" t="s">
        <v>50</v>
      </c>
      <c r="C174">
        <v>2015</v>
      </c>
      <c r="D174" s="79">
        <v>756928</v>
      </c>
      <c r="E174" s="80">
        <v>404165</v>
      </c>
      <c r="F174" s="81">
        <v>878</v>
      </c>
      <c r="G174" s="81">
        <v>15532</v>
      </c>
      <c r="H174" s="82">
        <v>4</v>
      </c>
      <c r="I174" s="72">
        <v>1</v>
      </c>
      <c r="J174" s="72">
        <v>7</v>
      </c>
    </row>
    <row r="175" spans="1:10" x14ac:dyDescent="0.25">
      <c r="A175" t="str">
        <f t="shared" si="2"/>
        <v>North Dakota_2016</v>
      </c>
      <c r="B175" t="s">
        <v>50</v>
      </c>
      <c r="C175">
        <v>2016</v>
      </c>
      <c r="D175" s="79">
        <v>757953</v>
      </c>
      <c r="E175" s="80">
        <v>406027</v>
      </c>
      <c r="F175" s="81">
        <v>2358</v>
      </c>
      <c r="G175" s="81">
        <v>11933</v>
      </c>
      <c r="H175" s="82">
        <v>4</v>
      </c>
      <c r="I175" s="72">
        <v>3</v>
      </c>
      <c r="J175" s="72">
        <v>7</v>
      </c>
    </row>
    <row r="176" spans="1:10" x14ac:dyDescent="0.25">
      <c r="A176" t="str">
        <f t="shared" si="2"/>
        <v>North Dakota_2017</v>
      </c>
      <c r="B176" t="s">
        <v>50</v>
      </c>
      <c r="C176">
        <v>2017</v>
      </c>
      <c r="D176" s="79">
        <v>755393</v>
      </c>
      <c r="E176" s="80">
        <v>405145</v>
      </c>
      <c r="F176" s="81">
        <v>2062</v>
      </c>
      <c r="G176" s="81">
        <v>15495</v>
      </c>
      <c r="H176" s="82">
        <v>4</v>
      </c>
      <c r="I176" s="72">
        <v>2</v>
      </c>
      <c r="J176" s="72">
        <v>5</v>
      </c>
    </row>
    <row r="177" spans="1:10" x14ac:dyDescent="0.25">
      <c r="A177" t="str">
        <f t="shared" si="2"/>
        <v>Ohio_2013</v>
      </c>
      <c r="B177" t="s">
        <v>51</v>
      </c>
      <c r="C177">
        <v>2013</v>
      </c>
      <c r="D177" s="79">
        <v>11570808</v>
      </c>
      <c r="E177" s="80">
        <v>5241598</v>
      </c>
      <c r="F177" s="81">
        <v>17335</v>
      </c>
      <c r="G177" s="81">
        <v>117442</v>
      </c>
      <c r="H177" s="82">
        <v>3</v>
      </c>
      <c r="I177" s="72">
        <v>19</v>
      </c>
      <c r="J177" s="72">
        <v>85</v>
      </c>
    </row>
    <row r="178" spans="1:10" x14ac:dyDescent="0.25">
      <c r="A178" t="str">
        <f t="shared" si="2"/>
        <v>Ohio_2014</v>
      </c>
      <c r="B178" t="s">
        <v>51</v>
      </c>
      <c r="C178">
        <v>2014</v>
      </c>
      <c r="D178" s="79">
        <v>11594163</v>
      </c>
      <c r="E178" s="80">
        <v>5330410</v>
      </c>
      <c r="F178" s="81">
        <v>16864</v>
      </c>
      <c r="G178" s="81">
        <v>116550</v>
      </c>
      <c r="H178" s="82">
        <v>3</v>
      </c>
      <c r="I178" s="72">
        <v>11</v>
      </c>
      <c r="J178" s="72">
        <v>87</v>
      </c>
    </row>
    <row r="179" spans="1:10" x14ac:dyDescent="0.25">
      <c r="A179" t="str">
        <f t="shared" si="2"/>
        <v>Ohio_2015</v>
      </c>
      <c r="B179" t="s">
        <v>51</v>
      </c>
      <c r="C179">
        <v>2015</v>
      </c>
      <c r="D179" s="79">
        <v>11613423</v>
      </c>
      <c r="E179" s="80">
        <v>5381435</v>
      </c>
      <c r="F179" s="81">
        <v>14753</v>
      </c>
      <c r="G179" s="81">
        <v>127226</v>
      </c>
      <c r="H179" s="82">
        <v>3</v>
      </c>
      <c r="I179" s="72">
        <v>25</v>
      </c>
      <c r="J179" s="72">
        <v>116</v>
      </c>
    </row>
    <row r="180" spans="1:10" x14ac:dyDescent="0.25">
      <c r="A180" t="str">
        <f t="shared" si="2"/>
        <v>Ohio_2016</v>
      </c>
      <c r="B180" t="s">
        <v>51</v>
      </c>
      <c r="C180">
        <v>2016</v>
      </c>
      <c r="D180" s="79">
        <v>11614373</v>
      </c>
      <c r="E180" s="80">
        <v>5435982</v>
      </c>
      <c r="F180" s="81">
        <v>16758</v>
      </c>
      <c r="G180" s="81">
        <v>127034</v>
      </c>
      <c r="H180" s="82">
        <v>3</v>
      </c>
      <c r="I180" s="72">
        <v>18</v>
      </c>
      <c r="J180" s="72">
        <v>134</v>
      </c>
    </row>
    <row r="181" spans="1:10" x14ac:dyDescent="0.25">
      <c r="A181" t="str">
        <f t="shared" si="2"/>
        <v>Ohio_2017</v>
      </c>
      <c r="B181" t="s">
        <v>51</v>
      </c>
      <c r="C181">
        <v>2017</v>
      </c>
      <c r="D181" s="79">
        <v>11658609</v>
      </c>
      <c r="E181" s="80">
        <v>5476583</v>
      </c>
      <c r="F181" s="81">
        <v>15851</v>
      </c>
      <c r="G181" s="81">
        <v>114359</v>
      </c>
      <c r="H181" s="82">
        <v>3</v>
      </c>
      <c r="I181" s="72">
        <v>19</v>
      </c>
      <c r="J181" s="72">
        <v>142</v>
      </c>
    </row>
    <row r="182" spans="1:10" x14ac:dyDescent="0.25">
      <c r="A182" t="str">
        <f t="shared" si="2"/>
        <v>Oklahoma_2013</v>
      </c>
      <c r="B182" t="s">
        <v>52</v>
      </c>
      <c r="C182">
        <v>2013</v>
      </c>
      <c r="D182" s="79">
        <v>3850568</v>
      </c>
      <c r="E182" s="80">
        <v>1703568</v>
      </c>
      <c r="F182" s="81">
        <v>4672</v>
      </c>
      <c r="G182" s="81">
        <v>28664</v>
      </c>
      <c r="H182" s="82">
        <v>7</v>
      </c>
      <c r="I182" s="72">
        <v>13</v>
      </c>
      <c r="J182" s="72">
        <v>58</v>
      </c>
    </row>
    <row r="183" spans="1:10" x14ac:dyDescent="0.25">
      <c r="A183" t="str">
        <f t="shared" si="2"/>
        <v>Oklahoma_2014</v>
      </c>
      <c r="B183" t="s">
        <v>52</v>
      </c>
      <c r="C183">
        <v>2014</v>
      </c>
      <c r="D183" s="79">
        <v>3878051</v>
      </c>
      <c r="E183" s="80">
        <v>1723902</v>
      </c>
      <c r="F183" s="81">
        <v>5064</v>
      </c>
      <c r="G183" s="81">
        <v>29971</v>
      </c>
      <c r="H183" s="82">
        <v>7</v>
      </c>
      <c r="I183" s="72">
        <v>4</v>
      </c>
      <c r="J183" s="72">
        <v>50</v>
      </c>
    </row>
    <row r="184" spans="1:10" x14ac:dyDescent="0.25">
      <c r="A184" t="str">
        <f t="shared" si="2"/>
        <v>Oklahoma_2015</v>
      </c>
      <c r="B184" t="s">
        <v>52</v>
      </c>
      <c r="C184">
        <v>2015</v>
      </c>
      <c r="D184" s="79">
        <v>3911338</v>
      </c>
      <c r="E184" s="80">
        <v>1739806</v>
      </c>
      <c r="F184" s="81">
        <v>3949</v>
      </c>
      <c r="G184" s="81">
        <v>30382</v>
      </c>
      <c r="H184" s="82">
        <v>7</v>
      </c>
      <c r="I184" s="72">
        <v>6</v>
      </c>
      <c r="J184" s="72">
        <v>70</v>
      </c>
    </row>
    <row r="185" spans="1:10" x14ac:dyDescent="0.25">
      <c r="A185" t="str">
        <f t="shared" si="2"/>
        <v>Oklahoma_2016</v>
      </c>
      <c r="B185" t="s">
        <v>52</v>
      </c>
      <c r="C185">
        <v>2016</v>
      </c>
      <c r="D185" s="79">
        <v>3923561</v>
      </c>
      <c r="E185" s="80">
        <v>1729489</v>
      </c>
      <c r="F185" s="81">
        <v>4772</v>
      </c>
      <c r="G185" s="81">
        <v>29496</v>
      </c>
      <c r="H185" s="82">
        <v>7</v>
      </c>
      <c r="I185" s="72">
        <v>4</v>
      </c>
      <c r="J185" s="72">
        <v>88</v>
      </c>
    </row>
    <row r="186" spans="1:10" x14ac:dyDescent="0.25">
      <c r="A186" t="str">
        <f t="shared" si="2"/>
        <v>Oklahoma_2017</v>
      </c>
      <c r="B186" t="s">
        <v>52</v>
      </c>
      <c r="C186">
        <v>2017</v>
      </c>
      <c r="D186" s="79">
        <v>3930864</v>
      </c>
      <c r="E186" s="80">
        <v>1744677</v>
      </c>
      <c r="F186" s="81">
        <v>5124</v>
      </c>
      <c r="G186" s="81">
        <v>33298</v>
      </c>
      <c r="H186" s="82">
        <v>7</v>
      </c>
      <c r="I186" s="72">
        <v>5</v>
      </c>
      <c r="J186" s="72">
        <v>79</v>
      </c>
    </row>
    <row r="187" spans="1:10" x14ac:dyDescent="0.25">
      <c r="A187" t="str">
        <f t="shared" si="2"/>
        <v>Oregon_2013</v>
      </c>
      <c r="B187" t="s">
        <v>53</v>
      </c>
      <c r="C187">
        <v>2013</v>
      </c>
      <c r="D187" s="79">
        <v>3930065</v>
      </c>
      <c r="E187" s="80">
        <v>1745718</v>
      </c>
      <c r="F187" s="81">
        <v>42597</v>
      </c>
      <c r="G187" s="81">
        <v>70272</v>
      </c>
      <c r="H187" s="82">
        <v>9</v>
      </c>
      <c r="I187" s="72">
        <v>3</v>
      </c>
      <c r="J187" s="72">
        <v>48</v>
      </c>
    </row>
    <row r="188" spans="1:10" x14ac:dyDescent="0.25">
      <c r="A188" t="str">
        <f t="shared" si="2"/>
        <v>Oregon_2014</v>
      </c>
      <c r="B188" t="s">
        <v>53</v>
      </c>
      <c r="C188">
        <v>2014</v>
      </c>
      <c r="D188" s="79">
        <v>3970239</v>
      </c>
      <c r="E188" s="80">
        <v>1779891</v>
      </c>
      <c r="F188" s="81">
        <v>45745</v>
      </c>
      <c r="G188" s="81">
        <v>70615</v>
      </c>
      <c r="H188" s="82">
        <v>9</v>
      </c>
      <c r="I188" s="72">
        <v>7</v>
      </c>
      <c r="J188" s="72">
        <v>57</v>
      </c>
    </row>
    <row r="189" spans="1:10" x14ac:dyDescent="0.25">
      <c r="A189" t="str">
        <f t="shared" si="2"/>
        <v>Oregon_2015</v>
      </c>
      <c r="B189" t="s">
        <v>53</v>
      </c>
      <c r="C189">
        <v>2015</v>
      </c>
      <c r="D189" s="79">
        <v>4028977</v>
      </c>
      <c r="E189" s="80">
        <v>1839706</v>
      </c>
      <c r="F189" s="81">
        <v>46832</v>
      </c>
      <c r="G189" s="81">
        <v>69658</v>
      </c>
      <c r="H189" s="82">
        <v>9</v>
      </c>
      <c r="I189" s="72">
        <v>8</v>
      </c>
      <c r="J189" s="72">
        <v>69</v>
      </c>
    </row>
    <row r="190" spans="1:10" x14ac:dyDescent="0.25">
      <c r="A190" t="str">
        <f t="shared" si="2"/>
        <v>Oregon_2016</v>
      </c>
      <c r="B190" t="s">
        <v>53</v>
      </c>
      <c r="C190">
        <v>2016</v>
      </c>
      <c r="D190" s="79">
        <v>4093465</v>
      </c>
      <c r="E190" s="80">
        <v>1899356</v>
      </c>
      <c r="F190" s="81">
        <v>42725</v>
      </c>
      <c r="G190" s="81">
        <v>68682</v>
      </c>
      <c r="H190" s="82">
        <v>9</v>
      </c>
      <c r="I190" s="72">
        <v>10</v>
      </c>
      <c r="J190" s="72">
        <v>71</v>
      </c>
    </row>
    <row r="191" spans="1:10" x14ac:dyDescent="0.25">
      <c r="A191" t="str">
        <f t="shared" si="2"/>
        <v>Oregon_2017</v>
      </c>
      <c r="B191" t="s">
        <v>53</v>
      </c>
      <c r="C191">
        <v>2017</v>
      </c>
      <c r="D191" s="79">
        <v>4142776</v>
      </c>
      <c r="E191" s="80">
        <v>1953055</v>
      </c>
      <c r="F191" s="81">
        <v>39797</v>
      </c>
      <c r="G191" s="81">
        <v>72559</v>
      </c>
      <c r="H191" s="82">
        <v>9</v>
      </c>
      <c r="I191" s="72">
        <v>10</v>
      </c>
      <c r="J191" s="72">
        <v>70</v>
      </c>
    </row>
    <row r="192" spans="1:10" x14ac:dyDescent="0.25">
      <c r="A192" t="str">
        <f t="shared" si="2"/>
        <v>Pennsylvania_2013</v>
      </c>
      <c r="B192" t="s">
        <v>54</v>
      </c>
      <c r="C192">
        <v>2013</v>
      </c>
      <c r="D192" s="79">
        <v>12773801</v>
      </c>
      <c r="E192" s="80">
        <v>5867765</v>
      </c>
      <c r="F192" s="81">
        <v>31262</v>
      </c>
      <c r="G192" s="81">
        <v>228809</v>
      </c>
      <c r="H192" s="82">
        <v>2</v>
      </c>
      <c r="I192" s="72">
        <v>11</v>
      </c>
      <c r="J192" s="72">
        <v>147</v>
      </c>
    </row>
    <row r="193" spans="1:10" x14ac:dyDescent="0.25">
      <c r="A193" t="str">
        <f t="shared" si="2"/>
        <v>Pennsylvania_2014</v>
      </c>
      <c r="B193" t="s">
        <v>54</v>
      </c>
      <c r="C193">
        <v>2014</v>
      </c>
      <c r="D193" s="79">
        <v>12787209</v>
      </c>
      <c r="E193" s="80">
        <v>5930486</v>
      </c>
      <c r="F193" s="81">
        <v>28664</v>
      </c>
      <c r="G193" s="81">
        <v>229204</v>
      </c>
      <c r="H193" s="82">
        <v>2</v>
      </c>
      <c r="I193" s="72">
        <v>19</v>
      </c>
      <c r="J193" s="72">
        <v>161</v>
      </c>
    </row>
    <row r="194" spans="1:10" x14ac:dyDescent="0.25">
      <c r="A194" t="str">
        <f t="shared" si="2"/>
        <v>Pennsylvania_2015</v>
      </c>
      <c r="B194" t="s">
        <v>54</v>
      </c>
      <c r="C194">
        <v>2015</v>
      </c>
      <c r="D194" s="79">
        <v>12802503</v>
      </c>
      <c r="E194" s="80">
        <v>5977629</v>
      </c>
      <c r="F194" s="81">
        <v>29661</v>
      </c>
      <c r="G194" s="81">
        <v>232461</v>
      </c>
      <c r="H194" s="82">
        <v>2</v>
      </c>
      <c r="I194" s="72">
        <v>16</v>
      </c>
      <c r="J194" s="72">
        <v>151</v>
      </c>
    </row>
    <row r="195" spans="1:10" x14ac:dyDescent="0.25">
      <c r="A195" t="str">
        <f t="shared" ref="A195:A256" si="3">B195&amp;"_"&amp;C195</f>
        <v>Pennsylvania_2016</v>
      </c>
      <c r="B195" t="s">
        <v>54</v>
      </c>
      <c r="C195">
        <v>2016</v>
      </c>
      <c r="D195" s="79">
        <v>12784227</v>
      </c>
      <c r="E195" s="80">
        <v>5977351</v>
      </c>
      <c r="F195" s="81">
        <v>30980</v>
      </c>
      <c r="G195" s="81">
        <v>218035</v>
      </c>
      <c r="H195" s="82">
        <v>2</v>
      </c>
      <c r="I195" s="72">
        <v>16</v>
      </c>
      <c r="J195" s="72">
        <v>170</v>
      </c>
    </row>
    <row r="196" spans="1:10" x14ac:dyDescent="0.25">
      <c r="A196" t="str">
        <f t="shared" si="3"/>
        <v>Pennsylvania_2017</v>
      </c>
      <c r="B196" t="s">
        <v>54</v>
      </c>
      <c r="C196">
        <v>2017</v>
      </c>
      <c r="D196" s="79">
        <v>12805537</v>
      </c>
      <c r="E196" s="80">
        <v>6056160</v>
      </c>
      <c r="F196" s="81">
        <v>34230</v>
      </c>
      <c r="G196" s="81">
        <v>213841</v>
      </c>
      <c r="H196" s="82">
        <v>2</v>
      </c>
      <c r="I196" s="72">
        <v>21</v>
      </c>
      <c r="J196" s="72">
        <v>147</v>
      </c>
    </row>
    <row r="197" spans="1:10" x14ac:dyDescent="0.25">
      <c r="A197" t="str">
        <f t="shared" si="3"/>
        <v>Rhode Island_2013</v>
      </c>
      <c r="B197" t="s">
        <v>55</v>
      </c>
      <c r="C197">
        <v>2013</v>
      </c>
      <c r="D197" s="79">
        <v>1051511</v>
      </c>
      <c r="E197" s="80">
        <v>505361</v>
      </c>
      <c r="F197" s="81">
        <v>2655</v>
      </c>
      <c r="G197" s="81">
        <v>20509</v>
      </c>
      <c r="H197" s="82">
        <v>1</v>
      </c>
      <c r="I197" s="72">
        <v>3</v>
      </c>
      <c r="J197" s="72">
        <v>14</v>
      </c>
    </row>
    <row r="198" spans="1:10" x14ac:dyDescent="0.25">
      <c r="A198" t="str">
        <f t="shared" si="3"/>
        <v>Rhode Island_2014</v>
      </c>
      <c r="B198" t="s">
        <v>55</v>
      </c>
      <c r="C198">
        <v>2014</v>
      </c>
      <c r="D198" s="79">
        <v>1055173</v>
      </c>
      <c r="E198" s="80">
        <v>505224</v>
      </c>
      <c r="F198" s="81">
        <v>2625</v>
      </c>
      <c r="G198" s="81">
        <v>19942</v>
      </c>
      <c r="H198" s="82">
        <v>1</v>
      </c>
      <c r="I198" s="72">
        <v>0</v>
      </c>
      <c r="J198" s="72">
        <v>14</v>
      </c>
    </row>
    <row r="199" spans="1:10" x14ac:dyDescent="0.25">
      <c r="A199" t="str">
        <f t="shared" si="3"/>
        <v>Rhode Island_2015</v>
      </c>
      <c r="B199" t="s">
        <v>55</v>
      </c>
      <c r="C199">
        <v>2015</v>
      </c>
      <c r="D199" s="79">
        <v>1056298</v>
      </c>
      <c r="E199" s="80">
        <v>509823</v>
      </c>
      <c r="F199" s="81">
        <v>1969</v>
      </c>
      <c r="G199" s="81">
        <v>18987</v>
      </c>
      <c r="H199" s="82">
        <v>1</v>
      </c>
      <c r="I199" s="72">
        <v>0</v>
      </c>
      <c r="J199" s="72">
        <v>8</v>
      </c>
    </row>
    <row r="200" spans="1:10" x14ac:dyDescent="0.25">
      <c r="A200" t="str">
        <f t="shared" si="3"/>
        <v>Rhode Island_2016</v>
      </c>
      <c r="B200" t="s">
        <v>55</v>
      </c>
      <c r="C200">
        <v>2016</v>
      </c>
      <c r="D200" s="79">
        <v>1056426</v>
      </c>
      <c r="E200" s="80">
        <v>510504</v>
      </c>
      <c r="F200" s="81">
        <v>1558</v>
      </c>
      <c r="G200" s="81">
        <v>18445</v>
      </c>
      <c r="H200" s="82">
        <v>1</v>
      </c>
      <c r="I200" s="72">
        <v>2</v>
      </c>
      <c r="J200" s="72">
        <v>14</v>
      </c>
    </row>
    <row r="201" spans="1:10" x14ac:dyDescent="0.25">
      <c r="A201" t="str">
        <f t="shared" si="3"/>
        <v>Rhode Island_2017</v>
      </c>
      <c r="B201" t="s">
        <v>55</v>
      </c>
      <c r="C201">
        <v>2017</v>
      </c>
      <c r="D201" s="79">
        <v>1059639</v>
      </c>
      <c r="E201" s="80">
        <v>522214</v>
      </c>
      <c r="F201" s="81">
        <v>1039</v>
      </c>
      <c r="G201" s="81">
        <v>18555</v>
      </c>
      <c r="H201" s="82">
        <v>1</v>
      </c>
      <c r="I201" s="72">
        <v>2</v>
      </c>
      <c r="J201" s="72">
        <v>21</v>
      </c>
    </row>
    <row r="202" spans="1:10" x14ac:dyDescent="0.25">
      <c r="A202" t="str">
        <f t="shared" si="3"/>
        <v>South Carolina_2013</v>
      </c>
      <c r="B202" t="s">
        <v>56</v>
      </c>
      <c r="C202">
        <v>2013</v>
      </c>
      <c r="D202" s="79">
        <v>4774839</v>
      </c>
      <c r="E202" s="80">
        <v>2064944</v>
      </c>
      <c r="F202" s="81">
        <v>6661</v>
      </c>
      <c r="G202" s="81">
        <v>51361</v>
      </c>
      <c r="H202" s="82">
        <v>5</v>
      </c>
      <c r="I202" s="72">
        <v>15</v>
      </c>
      <c r="J202" s="72">
        <v>100</v>
      </c>
    </row>
    <row r="203" spans="1:10" x14ac:dyDescent="0.25">
      <c r="A203" t="str">
        <f t="shared" si="3"/>
        <v>South Carolina_2014</v>
      </c>
      <c r="B203" t="s">
        <v>56</v>
      </c>
      <c r="C203">
        <v>2014</v>
      </c>
      <c r="D203" s="79">
        <v>4832482</v>
      </c>
      <c r="E203" s="80">
        <v>2117951</v>
      </c>
      <c r="F203" s="81">
        <v>6741</v>
      </c>
      <c r="G203" s="81">
        <v>46514</v>
      </c>
      <c r="H203" s="82">
        <v>5</v>
      </c>
      <c r="I203" s="72">
        <v>14</v>
      </c>
      <c r="J203" s="72">
        <v>107</v>
      </c>
    </row>
    <row r="204" spans="1:10" x14ac:dyDescent="0.25">
      <c r="A204" t="str">
        <f t="shared" si="3"/>
        <v>South Carolina_2015</v>
      </c>
      <c r="B204" t="s">
        <v>56</v>
      </c>
      <c r="C204">
        <v>2015</v>
      </c>
      <c r="D204" s="79">
        <v>4896146</v>
      </c>
      <c r="E204" s="80">
        <v>2145374</v>
      </c>
      <c r="F204" s="81">
        <v>6136</v>
      </c>
      <c r="G204" s="81">
        <v>43809</v>
      </c>
      <c r="H204" s="82">
        <v>5</v>
      </c>
      <c r="I204" s="72">
        <v>16</v>
      </c>
      <c r="J204" s="72">
        <v>123</v>
      </c>
    </row>
    <row r="205" spans="1:10" x14ac:dyDescent="0.25">
      <c r="A205" t="str">
        <f t="shared" si="3"/>
        <v>South Carolina_2016</v>
      </c>
      <c r="B205" t="s">
        <v>56</v>
      </c>
      <c r="C205">
        <v>2016</v>
      </c>
      <c r="D205" s="79">
        <v>4961119</v>
      </c>
      <c r="E205" s="80">
        <v>2216858</v>
      </c>
      <c r="F205" s="81">
        <v>5532</v>
      </c>
      <c r="G205" s="81">
        <v>46566</v>
      </c>
      <c r="H205" s="82">
        <v>5</v>
      </c>
      <c r="I205" s="72">
        <v>25</v>
      </c>
      <c r="J205" s="72">
        <v>144</v>
      </c>
    </row>
    <row r="206" spans="1:10" x14ac:dyDescent="0.25">
      <c r="A206" t="str">
        <f t="shared" si="3"/>
        <v>South Carolina_2017</v>
      </c>
      <c r="B206" t="s">
        <v>56</v>
      </c>
      <c r="C206">
        <v>2017</v>
      </c>
      <c r="D206" s="79">
        <v>5024369</v>
      </c>
      <c r="E206" s="80">
        <v>2259936</v>
      </c>
      <c r="F206" s="81">
        <v>5312</v>
      </c>
      <c r="G206" s="81">
        <v>48223</v>
      </c>
      <c r="H206" s="82">
        <v>5</v>
      </c>
      <c r="I206" s="72">
        <v>17</v>
      </c>
      <c r="J206" s="72">
        <v>155</v>
      </c>
    </row>
    <row r="207" spans="1:10" x14ac:dyDescent="0.25">
      <c r="A207" t="str">
        <f t="shared" si="3"/>
        <v>South Dakota_2013</v>
      </c>
      <c r="B207" t="s">
        <v>57</v>
      </c>
      <c r="C207">
        <v>2013</v>
      </c>
      <c r="D207" s="79">
        <v>844877</v>
      </c>
      <c r="E207" s="80">
        <v>427117</v>
      </c>
      <c r="F207" s="81">
        <v>1553</v>
      </c>
      <c r="G207" s="81">
        <v>17790</v>
      </c>
      <c r="H207" s="82">
        <v>4</v>
      </c>
      <c r="I207" s="72">
        <v>0</v>
      </c>
      <c r="J207" s="72">
        <v>9</v>
      </c>
    </row>
    <row r="208" spans="1:10" x14ac:dyDescent="0.25">
      <c r="A208" t="str">
        <f t="shared" si="3"/>
        <v>South Dakota_2014</v>
      </c>
      <c r="B208" t="s">
        <v>57</v>
      </c>
      <c r="C208">
        <v>2014</v>
      </c>
      <c r="D208" s="79">
        <v>853175</v>
      </c>
      <c r="E208" s="80">
        <v>435818</v>
      </c>
      <c r="F208" s="81">
        <v>1929</v>
      </c>
      <c r="G208" s="81">
        <v>18453</v>
      </c>
      <c r="H208" s="82">
        <v>4</v>
      </c>
      <c r="I208" s="72">
        <v>2</v>
      </c>
      <c r="J208" s="72">
        <v>9</v>
      </c>
    </row>
    <row r="209" spans="1:10" x14ac:dyDescent="0.25">
      <c r="A209" t="str">
        <f t="shared" si="3"/>
        <v>South Dakota_2015</v>
      </c>
      <c r="B209" t="s">
        <v>57</v>
      </c>
      <c r="C209">
        <v>2015</v>
      </c>
      <c r="D209" s="79">
        <v>858469</v>
      </c>
      <c r="E209" s="80">
        <v>430868</v>
      </c>
      <c r="F209" s="81">
        <v>2413</v>
      </c>
      <c r="G209" s="81">
        <v>13448</v>
      </c>
      <c r="H209" s="82">
        <v>4</v>
      </c>
      <c r="I209" s="72">
        <v>1</v>
      </c>
      <c r="J209" s="72">
        <v>6</v>
      </c>
    </row>
    <row r="210" spans="1:10" x14ac:dyDescent="0.25">
      <c r="A210" t="str">
        <f t="shared" si="3"/>
        <v>South Dakota_2016</v>
      </c>
      <c r="B210" t="s">
        <v>57</v>
      </c>
      <c r="C210">
        <v>2016</v>
      </c>
      <c r="D210" s="79">
        <v>865454</v>
      </c>
      <c r="E210" s="80">
        <v>430172</v>
      </c>
      <c r="F210" s="81">
        <v>1719</v>
      </c>
      <c r="G210" s="81">
        <v>16482</v>
      </c>
      <c r="H210" s="82">
        <v>4</v>
      </c>
      <c r="I210" s="72">
        <v>0</v>
      </c>
      <c r="J210" s="72">
        <v>6</v>
      </c>
    </row>
    <row r="211" spans="1:10" x14ac:dyDescent="0.25">
      <c r="A211" t="str">
        <f t="shared" si="3"/>
        <v>South Dakota_2017</v>
      </c>
      <c r="B211" t="s">
        <v>57</v>
      </c>
      <c r="C211">
        <v>2017</v>
      </c>
      <c r="D211" s="79">
        <v>869666</v>
      </c>
      <c r="E211" s="80">
        <v>436376</v>
      </c>
      <c r="F211" s="81">
        <v>1524</v>
      </c>
      <c r="G211" s="81">
        <v>14795</v>
      </c>
      <c r="H211" s="82">
        <v>4</v>
      </c>
      <c r="I211" s="72">
        <v>0</v>
      </c>
      <c r="J211" s="72">
        <v>10</v>
      </c>
    </row>
    <row r="212" spans="1:10" x14ac:dyDescent="0.25">
      <c r="A212" t="str">
        <f t="shared" si="3"/>
        <v>Tennessee_2013</v>
      </c>
      <c r="B212" t="s">
        <v>58</v>
      </c>
      <c r="C212">
        <v>2013</v>
      </c>
      <c r="D212" s="79">
        <v>6495978</v>
      </c>
      <c r="E212" s="80">
        <v>2837090</v>
      </c>
      <c r="F212" s="81">
        <v>5156</v>
      </c>
      <c r="G212" s="81">
        <v>38422</v>
      </c>
      <c r="H212" s="82">
        <v>6</v>
      </c>
      <c r="I212" s="72">
        <v>8</v>
      </c>
      <c r="J212" s="72">
        <v>80</v>
      </c>
    </row>
    <row r="213" spans="1:10" x14ac:dyDescent="0.25">
      <c r="A213" t="str">
        <f t="shared" si="3"/>
        <v>Tennessee_2014</v>
      </c>
      <c r="B213" t="s">
        <v>58</v>
      </c>
      <c r="C213">
        <v>2014</v>
      </c>
      <c r="D213" s="79">
        <v>6549352</v>
      </c>
      <c r="E213" s="80">
        <v>2865341</v>
      </c>
      <c r="F213" s="81">
        <v>4196</v>
      </c>
      <c r="G213" s="81">
        <v>42735</v>
      </c>
      <c r="H213" s="82">
        <v>6</v>
      </c>
      <c r="I213" s="72">
        <v>5</v>
      </c>
      <c r="J213" s="72">
        <v>86</v>
      </c>
    </row>
    <row r="214" spans="1:10" x14ac:dyDescent="0.25">
      <c r="A214" t="str">
        <f t="shared" si="3"/>
        <v>Tennessee_2015</v>
      </c>
      <c r="B214" t="s">
        <v>58</v>
      </c>
      <c r="C214">
        <v>2015</v>
      </c>
      <c r="D214" s="79">
        <v>6600299</v>
      </c>
      <c r="E214" s="80">
        <v>2954054</v>
      </c>
      <c r="F214" s="81">
        <v>2646</v>
      </c>
      <c r="G214" s="81">
        <v>36170</v>
      </c>
      <c r="H214" s="82">
        <v>6</v>
      </c>
      <c r="I214" s="72">
        <v>10</v>
      </c>
      <c r="J214" s="72">
        <v>104</v>
      </c>
    </row>
    <row r="215" spans="1:10" x14ac:dyDescent="0.25">
      <c r="A215" t="str">
        <f t="shared" si="3"/>
        <v>Tennessee_2016</v>
      </c>
      <c r="B215" t="s">
        <v>58</v>
      </c>
      <c r="C215">
        <v>2016</v>
      </c>
      <c r="D215" s="79">
        <v>6651194</v>
      </c>
      <c r="E215" s="80">
        <v>2979857</v>
      </c>
      <c r="F215" s="81">
        <v>3378</v>
      </c>
      <c r="G215" s="81">
        <v>39448</v>
      </c>
      <c r="H215" s="82">
        <v>6</v>
      </c>
      <c r="I215" s="72">
        <v>9</v>
      </c>
      <c r="J215" s="72">
        <v>97</v>
      </c>
    </row>
    <row r="216" spans="1:10" x14ac:dyDescent="0.25">
      <c r="A216" t="str">
        <f t="shared" si="3"/>
        <v>Tennessee_2017</v>
      </c>
      <c r="B216" t="s">
        <v>58</v>
      </c>
      <c r="C216">
        <v>2017</v>
      </c>
      <c r="D216" s="79">
        <v>6715984</v>
      </c>
      <c r="E216" s="80">
        <v>3079158</v>
      </c>
      <c r="F216" s="81">
        <v>4380</v>
      </c>
      <c r="G216" s="81">
        <v>41231</v>
      </c>
      <c r="H216" s="82">
        <v>6</v>
      </c>
      <c r="I216" s="72">
        <v>8</v>
      </c>
      <c r="J216" s="72">
        <v>121</v>
      </c>
    </row>
    <row r="217" spans="1:10" x14ac:dyDescent="0.25">
      <c r="A217" t="str">
        <f t="shared" si="3"/>
        <v>Texas_2013</v>
      </c>
      <c r="B217" t="s">
        <v>59</v>
      </c>
      <c r="C217">
        <v>2013</v>
      </c>
      <c r="D217" s="79">
        <v>26448193</v>
      </c>
      <c r="E217" s="80">
        <v>11939372</v>
      </c>
      <c r="F217" s="81">
        <v>37269</v>
      </c>
      <c r="G217" s="81">
        <v>191481</v>
      </c>
      <c r="H217" s="82">
        <v>7</v>
      </c>
      <c r="I217" s="72">
        <v>48</v>
      </c>
      <c r="J217" s="72">
        <v>480</v>
      </c>
    </row>
    <row r="218" spans="1:10" x14ac:dyDescent="0.25">
      <c r="A218" t="str">
        <f t="shared" si="3"/>
        <v>Texas_2014</v>
      </c>
      <c r="B218" t="s">
        <v>59</v>
      </c>
      <c r="C218">
        <v>2014</v>
      </c>
      <c r="D218" s="79">
        <v>26956958</v>
      </c>
      <c r="E218" s="80">
        <v>12275962</v>
      </c>
      <c r="F218" s="81">
        <v>33738</v>
      </c>
      <c r="G218" s="81">
        <v>192370</v>
      </c>
      <c r="H218" s="82">
        <v>7</v>
      </c>
      <c r="I218" s="72">
        <v>50</v>
      </c>
      <c r="J218" s="72">
        <v>479</v>
      </c>
    </row>
    <row r="219" spans="1:10" x14ac:dyDescent="0.25">
      <c r="A219" t="str">
        <f t="shared" si="3"/>
        <v>Texas_2015</v>
      </c>
      <c r="B219" t="s">
        <v>59</v>
      </c>
      <c r="C219">
        <v>2015</v>
      </c>
      <c r="D219" s="79">
        <v>27469114</v>
      </c>
      <c r="E219" s="80">
        <v>12556719</v>
      </c>
      <c r="F219" s="81">
        <v>30745</v>
      </c>
      <c r="G219" s="81">
        <v>195341</v>
      </c>
      <c r="H219" s="82">
        <v>7</v>
      </c>
      <c r="I219" s="72">
        <v>52</v>
      </c>
      <c r="J219" s="72">
        <v>549</v>
      </c>
    </row>
    <row r="220" spans="1:10" x14ac:dyDescent="0.25">
      <c r="A220" t="str">
        <f t="shared" si="3"/>
        <v>Texas_2016</v>
      </c>
      <c r="B220" t="s">
        <v>59</v>
      </c>
      <c r="C220">
        <v>2016</v>
      </c>
      <c r="D220" s="79">
        <v>27862596</v>
      </c>
      <c r="E220" s="80">
        <v>12783032</v>
      </c>
      <c r="F220" s="81">
        <v>32947</v>
      </c>
      <c r="G220" s="81">
        <v>201154</v>
      </c>
      <c r="H220" s="82">
        <v>7</v>
      </c>
      <c r="I220" s="72">
        <v>65</v>
      </c>
      <c r="J220" s="72">
        <v>675</v>
      </c>
    </row>
    <row r="221" spans="1:10" x14ac:dyDescent="0.25">
      <c r="A221" t="str">
        <f t="shared" si="3"/>
        <v>Texas_2017</v>
      </c>
      <c r="B221" t="s">
        <v>59</v>
      </c>
      <c r="C221">
        <v>2017</v>
      </c>
      <c r="D221" s="79">
        <v>28304596</v>
      </c>
      <c r="E221" s="80">
        <v>13051002</v>
      </c>
      <c r="F221" s="81">
        <v>33123</v>
      </c>
      <c r="G221" s="81">
        <v>200474</v>
      </c>
      <c r="H221" s="82">
        <v>7</v>
      </c>
      <c r="I221" s="72">
        <v>59</v>
      </c>
      <c r="J221" s="72">
        <v>608</v>
      </c>
    </row>
    <row r="222" spans="1:10" x14ac:dyDescent="0.25">
      <c r="A222" t="str">
        <f t="shared" si="3"/>
        <v>Utah_2013</v>
      </c>
      <c r="B222" t="s">
        <v>60</v>
      </c>
      <c r="C222">
        <v>2013</v>
      </c>
      <c r="D222" s="79">
        <v>2900872</v>
      </c>
      <c r="E222" s="80">
        <v>1307408</v>
      </c>
      <c r="F222" s="81">
        <v>10769</v>
      </c>
      <c r="G222" s="81">
        <v>33378</v>
      </c>
      <c r="H222" s="82">
        <v>8</v>
      </c>
      <c r="I222" s="72">
        <v>6</v>
      </c>
      <c r="J222" s="72">
        <v>28</v>
      </c>
    </row>
    <row r="223" spans="1:10" x14ac:dyDescent="0.25">
      <c r="A223" t="str">
        <f t="shared" si="3"/>
        <v>Utah_2014</v>
      </c>
      <c r="B223" t="s">
        <v>60</v>
      </c>
      <c r="C223">
        <v>2014</v>
      </c>
      <c r="D223" s="79">
        <v>2942902</v>
      </c>
      <c r="E223" s="80">
        <v>1345675</v>
      </c>
      <c r="F223" s="81">
        <v>10071</v>
      </c>
      <c r="G223" s="81">
        <v>31770</v>
      </c>
      <c r="H223" s="82">
        <v>8</v>
      </c>
      <c r="I223" s="72">
        <v>7</v>
      </c>
      <c r="J223" s="72">
        <v>32</v>
      </c>
    </row>
    <row r="224" spans="1:10" x14ac:dyDescent="0.25">
      <c r="A224" t="str">
        <f t="shared" si="3"/>
        <v>Utah_2015</v>
      </c>
      <c r="B224" t="s">
        <v>60</v>
      </c>
      <c r="C224">
        <v>2015</v>
      </c>
      <c r="D224" s="79">
        <v>2995919</v>
      </c>
      <c r="E224" s="80">
        <v>1394977</v>
      </c>
      <c r="F224" s="81">
        <v>13713</v>
      </c>
      <c r="G224" s="81">
        <v>38820</v>
      </c>
      <c r="H224" s="82">
        <v>8</v>
      </c>
      <c r="I224" s="72">
        <v>5</v>
      </c>
      <c r="J224" s="72">
        <v>47</v>
      </c>
    </row>
    <row r="225" spans="1:10" x14ac:dyDescent="0.25">
      <c r="A225" t="str">
        <f t="shared" si="3"/>
        <v>Utah_2016</v>
      </c>
      <c r="B225" t="s">
        <v>60</v>
      </c>
      <c r="C225">
        <v>2016</v>
      </c>
      <c r="D225" s="79">
        <v>3051217</v>
      </c>
      <c r="E225" s="80">
        <v>1435308</v>
      </c>
      <c r="F225" s="81">
        <v>9427</v>
      </c>
      <c r="G225" s="81">
        <v>39435</v>
      </c>
      <c r="H225" s="82">
        <v>8</v>
      </c>
      <c r="I225" s="72">
        <v>5</v>
      </c>
      <c r="J225" s="72">
        <v>35</v>
      </c>
    </row>
    <row r="226" spans="1:10" x14ac:dyDescent="0.25">
      <c r="A226" t="str">
        <f t="shared" si="3"/>
        <v>Utah_2017</v>
      </c>
      <c r="B226" t="s">
        <v>60</v>
      </c>
      <c r="C226">
        <v>2017</v>
      </c>
      <c r="D226" s="79">
        <v>3101833</v>
      </c>
      <c r="E226" s="80">
        <v>1486681</v>
      </c>
      <c r="F226" s="81">
        <v>10331</v>
      </c>
      <c r="G226" s="81">
        <v>35016</v>
      </c>
      <c r="H226" s="82">
        <v>8</v>
      </c>
      <c r="I226" s="72">
        <v>6</v>
      </c>
      <c r="J226" s="72">
        <v>42</v>
      </c>
    </row>
    <row r="227" spans="1:10" x14ac:dyDescent="0.25">
      <c r="A227" t="str">
        <f t="shared" si="3"/>
        <v>Vermont_2013</v>
      </c>
      <c r="B227" t="s">
        <v>61</v>
      </c>
      <c r="C227">
        <v>2013</v>
      </c>
      <c r="D227" s="79">
        <v>626630</v>
      </c>
      <c r="E227" s="80">
        <v>314505</v>
      </c>
      <c r="F227" s="81">
        <v>2852</v>
      </c>
      <c r="G227" s="81">
        <v>16530</v>
      </c>
      <c r="H227" s="82">
        <v>1</v>
      </c>
      <c r="I227" s="72">
        <v>0</v>
      </c>
      <c r="J227" s="72">
        <v>5</v>
      </c>
    </row>
    <row r="228" spans="1:10" x14ac:dyDescent="0.25">
      <c r="A228" t="str">
        <f t="shared" si="3"/>
        <v>Vermont_2014</v>
      </c>
      <c r="B228" t="s">
        <v>61</v>
      </c>
      <c r="C228">
        <v>2014</v>
      </c>
      <c r="D228" s="79">
        <v>626562</v>
      </c>
      <c r="E228" s="80">
        <v>317172</v>
      </c>
      <c r="F228" s="81">
        <v>1921</v>
      </c>
      <c r="G228" s="81">
        <v>17236</v>
      </c>
      <c r="H228" s="82">
        <v>1</v>
      </c>
      <c r="I228" s="72">
        <v>0</v>
      </c>
      <c r="J228" s="72">
        <v>5</v>
      </c>
    </row>
    <row r="229" spans="1:10" x14ac:dyDescent="0.25">
      <c r="A229" t="str">
        <f t="shared" si="3"/>
        <v>Vermont_2015</v>
      </c>
      <c r="B229" t="s">
        <v>61</v>
      </c>
      <c r="C229">
        <v>2015</v>
      </c>
      <c r="D229" s="79">
        <v>626042</v>
      </c>
      <c r="E229" s="80">
        <v>320350</v>
      </c>
      <c r="F229" s="81">
        <v>2425</v>
      </c>
      <c r="G229" s="81">
        <v>18611</v>
      </c>
      <c r="H229" s="82">
        <v>1</v>
      </c>
      <c r="I229" s="72">
        <v>4</v>
      </c>
      <c r="J229" s="72">
        <v>5</v>
      </c>
    </row>
    <row r="230" spans="1:10" x14ac:dyDescent="0.25">
      <c r="A230" t="str">
        <f t="shared" si="3"/>
        <v>Vermont_2016</v>
      </c>
      <c r="B230" t="s">
        <v>61</v>
      </c>
      <c r="C230">
        <v>2016</v>
      </c>
      <c r="D230" s="79">
        <v>624594</v>
      </c>
      <c r="E230" s="80">
        <v>318010</v>
      </c>
      <c r="F230" s="81">
        <v>2009</v>
      </c>
      <c r="G230" s="81">
        <v>18885</v>
      </c>
      <c r="H230" s="82">
        <v>1</v>
      </c>
      <c r="I230" s="72">
        <v>1</v>
      </c>
      <c r="J230" s="72">
        <v>4</v>
      </c>
    </row>
    <row r="231" spans="1:10" x14ac:dyDescent="0.25">
      <c r="A231" t="str">
        <f t="shared" si="3"/>
        <v>Vermont_2017</v>
      </c>
      <c r="B231" t="s">
        <v>61</v>
      </c>
      <c r="C231">
        <v>2017</v>
      </c>
      <c r="D231" s="79">
        <v>623657</v>
      </c>
      <c r="E231" s="80">
        <v>318995</v>
      </c>
      <c r="F231" s="81">
        <v>2280</v>
      </c>
      <c r="G231" s="81">
        <v>18272</v>
      </c>
      <c r="H231" s="82">
        <v>1</v>
      </c>
      <c r="I231" s="72">
        <v>0</v>
      </c>
      <c r="J231" s="72">
        <v>8</v>
      </c>
    </row>
    <row r="232" spans="1:10" x14ac:dyDescent="0.25">
      <c r="A232" t="str">
        <f t="shared" si="3"/>
        <v>Virginia_2013</v>
      </c>
      <c r="B232" t="s">
        <v>62</v>
      </c>
      <c r="C232">
        <v>2013</v>
      </c>
      <c r="D232" s="79">
        <v>8260405</v>
      </c>
      <c r="E232" s="80">
        <v>4018400</v>
      </c>
      <c r="F232" s="81">
        <v>18818</v>
      </c>
      <c r="G232" s="81">
        <v>99433</v>
      </c>
      <c r="H232" s="82">
        <v>5</v>
      </c>
      <c r="I232" s="72">
        <v>8</v>
      </c>
      <c r="J232" s="72">
        <v>75</v>
      </c>
    </row>
    <row r="233" spans="1:10" x14ac:dyDescent="0.25">
      <c r="A233" t="str">
        <f t="shared" si="3"/>
        <v>Virginia_2014</v>
      </c>
      <c r="B233" t="s">
        <v>62</v>
      </c>
      <c r="C233">
        <v>2014</v>
      </c>
      <c r="D233" s="79">
        <v>8326289</v>
      </c>
      <c r="E233" s="80">
        <v>4063553</v>
      </c>
      <c r="F233" s="81">
        <v>17677</v>
      </c>
      <c r="G233" s="81">
        <v>91217</v>
      </c>
      <c r="H233" s="82">
        <v>5</v>
      </c>
      <c r="I233" s="72">
        <v>12</v>
      </c>
      <c r="J233" s="72">
        <v>88</v>
      </c>
    </row>
    <row r="234" spans="1:10" x14ac:dyDescent="0.25">
      <c r="A234" t="str">
        <f t="shared" si="3"/>
        <v>Virginia_2015</v>
      </c>
      <c r="B234" t="s">
        <v>62</v>
      </c>
      <c r="C234">
        <v>2015</v>
      </c>
      <c r="D234" s="79">
        <v>8382993</v>
      </c>
      <c r="E234" s="80">
        <v>4116194</v>
      </c>
      <c r="F234" s="81">
        <v>16904</v>
      </c>
      <c r="G234" s="81">
        <v>96587</v>
      </c>
      <c r="H234" s="82">
        <v>5</v>
      </c>
      <c r="I234" s="72">
        <v>15</v>
      </c>
      <c r="J234" s="72">
        <v>77</v>
      </c>
    </row>
    <row r="235" spans="1:10" x14ac:dyDescent="0.25">
      <c r="A235" t="str">
        <f t="shared" si="3"/>
        <v>Virginia_2016</v>
      </c>
      <c r="B235" t="s">
        <v>62</v>
      </c>
      <c r="C235">
        <v>2016</v>
      </c>
      <c r="D235" s="79">
        <v>8411808</v>
      </c>
      <c r="E235" s="80">
        <v>4150512</v>
      </c>
      <c r="F235" s="81">
        <v>17009</v>
      </c>
      <c r="G235" s="81">
        <v>108451</v>
      </c>
      <c r="H235" s="82">
        <v>5</v>
      </c>
      <c r="I235" s="72">
        <v>10</v>
      </c>
      <c r="J235" s="72">
        <v>122</v>
      </c>
    </row>
    <row r="236" spans="1:10" x14ac:dyDescent="0.25">
      <c r="A236" t="str">
        <f t="shared" si="3"/>
        <v>Virginia_2017</v>
      </c>
      <c r="B236" t="s">
        <v>62</v>
      </c>
      <c r="C236">
        <v>2017</v>
      </c>
      <c r="D236" s="79">
        <v>8470020</v>
      </c>
      <c r="E236" s="80">
        <v>4195387</v>
      </c>
      <c r="F236" s="81">
        <v>17232</v>
      </c>
      <c r="G236" s="81">
        <v>108589</v>
      </c>
      <c r="H236" s="82">
        <v>5</v>
      </c>
      <c r="I236" s="72">
        <v>12</v>
      </c>
      <c r="J236" s="72">
        <v>111</v>
      </c>
    </row>
    <row r="237" spans="1:10" x14ac:dyDescent="0.25">
      <c r="A237" t="str">
        <f t="shared" si="3"/>
        <v>Washington_2013</v>
      </c>
      <c r="B237" t="s">
        <v>63</v>
      </c>
      <c r="C237">
        <v>2013</v>
      </c>
      <c r="D237" s="79">
        <v>6971406</v>
      </c>
      <c r="E237" s="80">
        <v>3204510</v>
      </c>
      <c r="F237" s="81">
        <v>26793</v>
      </c>
      <c r="G237" s="81">
        <v>111765</v>
      </c>
      <c r="H237" s="82">
        <v>9</v>
      </c>
      <c r="I237" s="72">
        <v>11</v>
      </c>
      <c r="J237" s="72">
        <v>49</v>
      </c>
    </row>
    <row r="238" spans="1:10" x14ac:dyDescent="0.25">
      <c r="A238" t="str">
        <f t="shared" si="3"/>
        <v>Washington_2014</v>
      </c>
      <c r="B238" t="s">
        <v>63</v>
      </c>
      <c r="C238">
        <v>2014</v>
      </c>
      <c r="D238" s="79">
        <v>7061530</v>
      </c>
      <c r="E238" s="80">
        <v>3309730</v>
      </c>
      <c r="F238" s="81">
        <v>32712</v>
      </c>
      <c r="G238" s="81">
        <v>115552</v>
      </c>
      <c r="H238" s="82">
        <v>9</v>
      </c>
      <c r="I238" s="72">
        <v>7</v>
      </c>
      <c r="J238" s="72">
        <v>75</v>
      </c>
    </row>
    <row r="239" spans="1:10" x14ac:dyDescent="0.25">
      <c r="A239" t="str">
        <f t="shared" si="3"/>
        <v>Washington_2015</v>
      </c>
      <c r="B239" t="s">
        <v>63</v>
      </c>
      <c r="C239">
        <v>2015</v>
      </c>
      <c r="D239" s="79">
        <v>7170351</v>
      </c>
      <c r="E239" s="80">
        <v>3370945</v>
      </c>
      <c r="F239" s="81">
        <v>32853</v>
      </c>
      <c r="G239" s="81">
        <v>123485</v>
      </c>
      <c r="H239" s="82">
        <v>9</v>
      </c>
      <c r="I239" s="72">
        <v>14</v>
      </c>
      <c r="J239" s="72">
        <v>84</v>
      </c>
    </row>
    <row r="240" spans="1:10" x14ac:dyDescent="0.25">
      <c r="A240" t="str">
        <f t="shared" si="3"/>
        <v>Washington_2016</v>
      </c>
      <c r="B240" t="s">
        <v>63</v>
      </c>
      <c r="C240">
        <v>2016</v>
      </c>
      <c r="D240" s="79">
        <v>7288000</v>
      </c>
      <c r="E240" s="80">
        <v>3459806</v>
      </c>
      <c r="F240" s="81">
        <v>29833</v>
      </c>
      <c r="G240" s="81">
        <v>129410</v>
      </c>
      <c r="H240" s="82">
        <v>9</v>
      </c>
      <c r="I240" s="72">
        <v>17</v>
      </c>
      <c r="J240" s="72">
        <v>83</v>
      </c>
    </row>
    <row r="241" spans="1:10" x14ac:dyDescent="0.25">
      <c r="A241" t="str">
        <f t="shared" si="3"/>
        <v>Washington_2017</v>
      </c>
      <c r="B241" t="s">
        <v>63</v>
      </c>
      <c r="C241">
        <v>2017</v>
      </c>
      <c r="D241" s="79">
        <v>7405743</v>
      </c>
      <c r="E241" s="80">
        <v>3566785</v>
      </c>
      <c r="F241" s="81">
        <v>24820</v>
      </c>
      <c r="G241" s="81">
        <v>122540</v>
      </c>
      <c r="H241" s="82">
        <v>9</v>
      </c>
      <c r="I241" s="72">
        <v>15</v>
      </c>
      <c r="J241" s="72">
        <v>104</v>
      </c>
    </row>
    <row r="242" spans="1:10" x14ac:dyDescent="0.25">
      <c r="A242" t="str">
        <f t="shared" si="3"/>
        <v>West Virginia_2013</v>
      </c>
      <c r="B242" t="s">
        <v>64</v>
      </c>
      <c r="C242">
        <v>2013</v>
      </c>
      <c r="D242" s="79">
        <v>1854304</v>
      </c>
      <c r="E242" s="80">
        <v>738848</v>
      </c>
      <c r="F242" s="81">
        <v>559</v>
      </c>
      <c r="G242" s="81">
        <v>20464</v>
      </c>
      <c r="H242" s="82">
        <v>5</v>
      </c>
      <c r="I242" s="72">
        <v>0</v>
      </c>
      <c r="J242" s="72">
        <v>28</v>
      </c>
    </row>
    <row r="243" spans="1:10" x14ac:dyDescent="0.25">
      <c r="A243" t="str">
        <f t="shared" si="3"/>
        <v>West Virginia_2014</v>
      </c>
      <c r="B243" t="s">
        <v>64</v>
      </c>
      <c r="C243">
        <v>2014</v>
      </c>
      <c r="D243" s="79">
        <v>1850326</v>
      </c>
      <c r="E243" s="80">
        <v>732360</v>
      </c>
      <c r="F243" s="81">
        <v>1936</v>
      </c>
      <c r="G243" s="81">
        <v>21210</v>
      </c>
      <c r="H243" s="82">
        <v>5</v>
      </c>
      <c r="I243" s="72">
        <v>2</v>
      </c>
      <c r="J243" s="72">
        <v>19</v>
      </c>
    </row>
    <row r="244" spans="1:10" x14ac:dyDescent="0.25">
      <c r="A244" t="str">
        <f t="shared" si="3"/>
        <v>West Virginia_2015</v>
      </c>
      <c r="B244" t="s">
        <v>64</v>
      </c>
      <c r="C244">
        <v>2015</v>
      </c>
      <c r="D244" s="79">
        <v>1844128</v>
      </c>
      <c r="E244" s="80">
        <v>721699</v>
      </c>
      <c r="F244" s="81">
        <v>1137</v>
      </c>
      <c r="G244" s="81">
        <v>19763</v>
      </c>
      <c r="H244" s="82">
        <v>5</v>
      </c>
      <c r="I244" s="72">
        <v>1</v>
      </c>
      <c r="J244" s="72">
        <v>19</v>
      </c>
    </row>
    <row r="245" spans="1:10" x14ac:dyDescent="0.25">
      <c r="A245" t="str">
        <f t="shared" si="3"/>
        <v>West Virginia_2016</v>
      </c>
      <c r="B245" t="s">
        <v>64</v>
      </c>
      <c r="C245">
        <v>2016</v>
      </c>
      <c r="D245" s="79">
        <v>1831102</v>
      </c>
      <c r="E245" s="80">
        <v>725750</v>
      </c>
      <c r="F245" s="81">
        <v>802</v>
      </c>
      <c r="G245" s="81">
        <v>23035</v>
      </c>
      <c r="H245" s="82">
        <v>5</v>
      </c>
      <c r="I245" s="72">
        <v>1</v>
      </c>
      <c r="J245" s="72">
        <v>24</v>
      </c>
    </row>
    <row r="246" spans="1:10" x14ac:dyDescent="0.25">
      <c r="A246" t="str">
        <f t="shared" si="3"/>
        <v>West Virginia_2017</v>
      </c>
      <c r="B246" t="s">
        <v>64</v>
      </c>
      <c r="C246">
        <v>2017</v>
      </c>
      <c r="D246" s="79">
        <v>1815857</v>
      </c>
      <c r="E246" s="80">
        <v>711997</v>
      </c>
      <c r="F246" s="81">
        <v>1094</v>
      </c>
      <c r="G246" s="81">
        <v>20921</v>
      </c>
      <c r="H246" s="82">
        <v>5</v>
      </c>
      <c r="I246" s="72">
        <v>3</v>
      </c>
      <c r="J246" s="72">
        <v>26</v>
      </c>
    </row>
    <row r="247" spans="1:10" x14ac:dyDescent="0.25">
      <c r="A247" t="str">
        <f t="shared" si="3"/>
        <v>Wisconsin_2013</v>
      </c>
      <c r="B247" t="s">
        <v>65</v>
      </c>
      <c r="C247">
        <v>2013</v>
      </c>
      <c r="D247" s="79">
        <v>5742713</v>
      </c>
      <c r="E247" s="80">
        <v>2822070</v>
      </c>
      <c r="F247" s="81">
        <v>23478</v>
      </c>
      <c r="G247" s="81">
        <v>99926</v>
      </c>
      <c r="H247" s="82">
        <v>3</v>
      </c>
      <c r="I247" s="72">
        <v>10</v>
      </c>
      <c r="J247" s="72">
        <v>37</v>
      </c>
    </row>
    <row r="248" spans="1:10" x14ac:dyDescent="0.25">
      <c r="A248" t="str">
        <f t="shared" si="3"/>
        <v>Wisconsin_2014</v>
      </c>
      <c r="B248" t="s">
        <v>65</v>
      </c>
      <c r="C248">
        <v>2014</v>
      </c>
      <c r="D248" s="79">
        <v>5757564</v>
      </c>
      <c r="E248" s="80">
        <v>2869683</v>
      </c>
      <c r="F248" s="81">
        <v>22750</v>
      </c>
      <c r="G248" s="81">
        <v>92497</v>
      </c>
      <c r="H248" s="82">
        <v>3</v>
      </c>
      <c r="I248" s="72">
        <v>4</v>
      </c>
      <c r="J248" s="72">
        <v>45</v>
      </c>
    </row>
    <row r="249" spans="1:10" x14ac:dyDescent="0.25">
      <c r="A249" t="str">
        <f t="shared" si="3"/>
        <v>Wisconsin_2015</v>
      </c>
      <c r="B249" t="s">
        <v>65</v>
      </c>
      <c r="C249">
        <v>2015</v>
      </c>
      <c r="D249" s="79">
        <v>5771337</v>
      </c>
      <c r="E249" s="80">
        <v>2912061</v>
      </c>
      <c r="F249" s="81">
        <v>23830</v>
      </c>
      <c r="G249" s="81">
        <v>92030</v>
      </c>
      <c r="H249" s="82">
        <v>3</v>
      </c>
      <c r="I249" s="72">
        <v>15</v>
      </c>
      <c r="J249" s="72">
        <v>57</v>
      </c>
    </row>
    <row r="250" spans="1:10" x14ac:dyDescent="0.25">
      <c r="A250" t="str">
        <f t="shared" si="3"/>
        <v>Wisconsin_2016</v>
      </c>
      <c r="B250" t="s">
        <v>65</v>
      </c>
      <c r="C250">
        <v>2016</v>
      </c>
      <c r="D250" s="79">
        <v>5778709</v>
      </c>
      <c r="E250" s="80">
        <v>2916599</v>
      </c>
      <c r="F250" s="81">
        <v>20507</v>
      </c>
      <c r="G250" s="81">
        <v>88382</v>
      </c>
      <c r="H250" s="82">
        <v>3</v>
      </c>
      <c r="I250" s="72">
        <v>11</v>
      </c>
      <c r="J250" s="72">
        <v>51</v>
      </c>
    </row>
    <row r="251" spans="1:10" x14ac:dyDescent="0.25">
      <c r="A251" t="str">
        <f t="shared" si="3"/>
        <v>Wisconsin_2017</v>
      </c>
      <c r="B251" t="s">
        <v>65</v>
      </c>
      <c r="C251">
        <v>2017</v>
      </c>
      <c r="D251" s="79">
        <v>5795483</v>
      </c>
      <c r="E251" s="80">
        <v>2938890</v>
      </c>
      <c r="F251" s="81">
        <v>18504</v>
      </c>
      <c r="G251" s="81">
        <v>88054</v>
      </c>
      <c r="H251" s="82">
        <v>3</v>
      </c>
      <c r="I251" s="72">
        <v>7</v>
      </c>
      <c r="J251" s="72">
        <v>56</v>
      </c>
    </row>
    <row r="252" spans="1:10" x14ac:dyDescent="0.25">
      <c r="A252" t="str">
        <f t="shared" si="3"/>
        <v>Wyoming_2013</v>
      </c>
      <c r="B252" t="s">
        <v>66</v>
      </c>
      <c r="C252">
        <v>2013</v>
      </c>
      <c r="D252" s="79">
        <v>582658</v>
      </c>
      <c r="E252" s="80">
        <v>290906</v>
      </c>
      <c r="F252" s="81">
        <v>2278</v>
      </c>
      <c r="G252" s="81">
        <v>13284</v>
      </c>
      <c r="H252" s="82">
        <v>8</v>
      </c>
      <c r="I252" s="72">
        <v>0</v>
      </c>
      <c r="J252" s="72">
        <v>4</v>
      </c>
    </row>
    <row r="253" spans="1:10" x14ac:dyDescent="0.25">
      <c r="A253" t="str">
        <f t="shared" si="3"/>
        <v>Wyoming_2014</v>
      </c>
      <c r="B253" t="s">
        <v>66</v>
      </c>
      <c r="C253">
        <v>2014</v>
      </c>
      <c r="D253" s="79">
        <v>584153</v>
      </c>
      <c r="E253" s="80">
        <v>296201</v>
      </c>
      <c r="F253" s="81">
        <v>2785</v>
      </c>
      <c r="G253" s="81">
        <v>10568</v>
      </c>
      <c r="H253" s="82">
        <v>8</v>
      </c>
      <c r="I253" s="72">
        <v>5</v>
      </c>
      <c r="J253" s="72">
        <v>5</v>
      </c>
    </row>
    <row r="254" spans="1:10" x14ac:dyDescent="0.25">
      <c r="A254" t="str">
        <f t="shared" si="3"/>
        <v>Wyoming_2015</v>
      </c>
      <c r="B254" t="s">
        <v>66</v>
      </c>
      <c r="C254">
        <v>2015</v>
      </c>
      <c r="D254" s="79">
        <v>586107</v>
      </c>
      <c r="E254" s="80">
        <v>289163</v>
      </c>
      <c r="F254" s="81">
        <v>1784</v>
      </c>
      <c r="G254" s="81">
        <v>13285</v>
      </c>
      <c r="H254" s="82">
        <v>8</v>
      </c>
      <c r="I254" s="72">
        <v>0</v>
      </c>
      <c r="J254" s="72">
        <v>5</v>
      </c>
    </row>
    <row r="255" spans="1:10" x14ac:dyDescent="0.25">
      <c r="A255" t="str">
        <f t="shared" si="3"/>
        <v>Wyoming_2016</v>
      </c>
      <c r="B255" t="s">
        <v>66</v>
      </c>
      <c r="C255">
        <v>2016</v>
      </c>
      <c r="D255" s="79">
        <v>585501</v>
      </c>
      <c r="E255" s="80">
        <v>284386</v>
      </c>
      <c r="F255" s="81">
        <v>1746</v>
      </c>
      <c r="G255" s="81">
        <v>13105</v>
      </c>
      <c r="H255" s="82">
        <v>8</v>
      </c>
      <c r="I255" s="72">
        <v>1</v>
      </c>
      <c r="J255" s="72">
        <v>4</v>
      </c>
    </row>
    <row r="256" spans="1:10" x14ac:dyDescent="0.25">
      <c r="A256" t="str">
        <f t="shared" si="3"/>
        <v>Wyoming_2017</v>
      </c>
      <c r="B256" t="s">
        <v>66</v>
      </c>
      <c r="C256">
        <v>2017</v>
      </c>
      <c r="D256" s="79">
        <v>579315</v>
      </c>
      <c r="E256" s="80">
        <v>279145</v>
      </c>
      <c r="F256" s="81">
        <v>2967</v>
      </c>
      <c r="G256" s="81">
        <v>10106</v>
      </c>
      <c r="H256" s="82">
        <v>8</v>
      </c>
      <c r="I256" s="72">
        <v>0</v>
      </c>
      <c r="J256" s="72">
        <v>6</v>
      </c>
    </row>
  </sheetData>
  <sheetProtection algorithmName="SHA-512" hashValue="3HBZbJNcRNuWY6jwq4di43aJElGe+49W7wzyzWK5VvHkFlcD3fZdGzn2Z3iPYikQaokI3aBzEVmLVr+hXzPCrw==" saltValue="qyl4F6dVt5mRK4xlUYr6Yg==" spinCount="100000" sheet="1" objects="1" scenarios="1"/>
  <autoFilter ref="B1:J256" xr:uid="{00000000-0009-0000-0000-000004000000}">
    <sortState xmlns:xlrd2="http://schemas.microsoft.com/office/spreadsheetml/2017/richdata2" ref="B2:J256">
      <sortCondition ref="B1:B256"/>
    </sortState>
  </autoFilter>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5" tint="-0.499984740745262"/>
  </sheetPr>
  <dimension ref="A1:L63"/>
  <sheetViews>
    <sheetView zoomScaleNormal="100" workbookViewId="0">
      <pane xSplit="16" ySplit="7" topLeftCell="Q8" activePane="bottomRight" state="frozen"/>
      <selection activeCell="I23" sqref="I23"/>
      <selection pane="topRight" activeCell="I23" sqref="I23"/>
      <selection pane="bottomLeft" activeCell="I23" sqref="I23"/>
      <selection pane="bottomRight" activeCell="B3" sqref="B3:D3"/>
    </sheetView>
  </sheetViews>
  <sheetFormatPr defaultRowHeight="15" x14ac:dyDescent="0.25"/>
  <cols>
    <col min="1" max="1" width="37.42578125" bestFit="1" customWidth="1"/>
    <col min="2" max="2" width="16.42578125" bestFit="1" customWidth="1"/>
    <col min="3" max="7" width="15.42578125" customWidth="1"/>
    <col min="8" max="10" width="14.5703125" customWidth="1"/>
  </cols>
  <sheetData>
    <row r="1" spans="1:12" x14ac:dyDescent="0.25">
      <c r="A1" s="3" t="s">
        <v>561</v>
      </c>
      <c r="B1" s="3"/>
    </row>
    <row r="3" spans="1:12" x14ac:dyDescent="0.25">
      <c r="A3" s="4" t="s">
        <v>15</v>
      </c>
      <c r="B3" s="130" t="s">
        <v>24</v>
      </c>
      <c r="C3" s="130"/>
      <c r="D3" s="130"/>
      <c r="F3" t="s">
        <v>562</v>
      </c>
    </row>
    <row r="4" spans="1:12" ht="39.950000000000003" customHeight="1" x14ac:dyDescent="0.25">
      <c r="A4" s="69" t="s">
        <v>71</v>
      </c>
      <c r="B4" s="137" t="s">
        <v>391</v>
      </c>
      <c r="C4" s="138"/>
      <c r="D4" s="138"/>
      <c r="F4" s="70" t="s">
        <v>564</v>
      </c>
      <c r="J4" s="83"/>
      <c r="K4" s="83"/>
      <c r="L4" s="83"/>
    </row>
    <row r="5" spans="1:12" ht="15.75" customHeight="1" x14ac:dyDescent="0.25">
      <c r="F5" s="88" t="s">
        <v>565</v>
      </c>
      <c r="G5" s="88"/>
      <c r="H5" s="88"/>
    </row>
    <row r="6" spans="1:12" ht="15.75" customHeight="1" x14ac:dyDescent="0.25">
      <c r="F6" s="88"/>
      <c r="G6" s="88"/>
      <c r="H6" s="88"/>
    </row>
    <row r="7" spans="1:12" ht="15.75" customHeight="1" thickBot="1" x14ac:dyDescent="0.3">
      <c r="F7" s="88"/>
      <c r="G7" s="88"/>
      <c r="H7" s="88"/>
      <c r="I7" s="83"/>
      <c r="J7" s="83"/>
      <c r="K7" s="83"/>
      <c r="L7" s="83"/>
    </row>
    <row r="8" spans="1:12" ht="15.75" thickTop="1" x14ac:dyDescent="0.25">
      <c r="A8" s="131"/>
      <c r="B8" s="132"/>
      <c r="C8" s="92" t="s">
        <v>1</v>
      </c>
      <c r="D8" s="93"/>
      <c r="E8" s="93"/>
      <c r="F8" s="93"/>
      <c r="G8" s="94"/>
    </row>
    <row r="9" spans="1:12" ht="15.75" thickBot="1" x14ac:dyDescent="0.3">
      <c r="A9" s="133"/>
      <c r="B9" s="134"/>
      <c r="C9" s="29">
        <v>2013</v>
      </c>
      <c r="D9" s="30">
        <v>2014</v>
      </c>
      <c r="E9" s="30">
        <v>2015</v>
      </c>
      <c r="F9" s="30">
        <v>2016</v>
      </c>
      <c r="G9" s="31">
        <v>2017</v>
      </c>
    </row>
    <row r="10" spans="1:12" ht="15.75" thickTop="1" x14ac:dyDescent="0.25">
      <c r="A10" s="135" t="s">
        <v>72</v>
      </c>
      <c r="B10" s="32" t="s">
        <v>76</v>
      </c>
      <c r="C10" s="10" t="s">
        <v>68</v>
      </c>
      <c r="D10" s="11" t="s">
        <v>68</v>
      </c>
      <c r="E10" s="11" t="s">
        <v>68</v>
      </c>
      <c r="F10" s="11" t="s">
        <v>68</v>
      </c>
      <c r="G10" s="12" t="s">
        <v>68</v>
      </c>
    </row>
    <row r="11" spans="1:12" x14ac:dyDescent="0.25">
      <c r="A11" s="128"/>
      <c r="B11" s="33" t="s">
        <v>77</v>
      </c>
      <c r="C11" s="55">
        <f>VLOOKUP(SUMIFS('MPO Travel Data'!$L:$L,'MPO Travel Data'!$B:$B,$B$4,'MPO Travel Data'!$D:$D,2016),'CBSA Walk Groupings'!$A$1:$H$6,4,FALSE)</f>
        <v>0.66637328248007399</v>
      </c>
      <c r="D11" s="55">
        <f>VLOOKUP(SUMIFS('MPO Travel Data'!$L:$L,'MPO Travel Data'!$B:$B,$B$4,'MPO Travel Data'!$D:$D,2016),'CBSA Walk Groupings'!$A$1:$H$6,4,FALSE)</f>
        <v>0.66637328248007399</v>
      </c>
      <c r="E11" s="55">
        <f>VLOOKUP(SUMIFS('MPO Travel Data'!$L:$L,'MPO Travel Data'!$B:$B,$B$4,'MPO Travel Data'!$D:$D,2016),'CBSA Walk Groupings'!$A$1:$H$6,4,FALSE)</f>
        <v>0.66637328248007399</v>
      </c>
      <c r="F11" s="55">
        <f>VLOOKUP(SUMIFS('MPO Travel Data'!$L:$L,'MPO Travel Data'!$B:$B,$B$4,'MPO Travel Data'!$D:$D,2016),'CBSA Walk Groupings'!$A$1:$H$6,4,FALSE)</f>
        <v>0.66637328248007399</v>
      </c>
      <c r="G11" s="60">
        <f>VLOOKUP(SUMIFS('MPO Travel Data'!$L:$L,'MPO Travel Data'!$B:$B,$B$4,'MPO Travel Data'!$D:$D,2016),'CBSA Walk Groupings'!$A$1:$H$6,4,FALSE)</f>
        <v>0.66637328248007399</v>
      </c>
    </row>
    <row r="12" spans="1:12" ht="15.75" thickBot="1" x14ac:dyDescent="0.3">
      <c r="A12" s="129"/>
      <c r="B12" s="34" t="s">
        <v>78</v>
      </c>
      <c r="C12" s="22"/>
      <c r="D12" s="22"/>
      <c r="E12" s="22"/>
      <c r="F12" s="22"/>
      <c r="G12" s="28"/>
    </row>
    <row r="13" spans="1:12" x14ac:dyDescent="0.25">
      <c r="A13" s="127" t="s">
        <v>73</v>
      </c>
      <c r="B13" s="35" t="s">
        <v>76</v>
      </c>
      <c r="C13" s="16" t="s">
        <v>68</v>
      </c>
      <c r="D13" s="17" t="s">
        <v>68</v>
      </c>
      <c r="E13" s="17" t="s">
        <v>68</v>
      </c>
      <c r="F13" s="17" t="s">
        <v>68</v>
      </c>
      <c r="G13" s="18" t="s">
        <v>68</v>
      </c>
    </row>
    <row r="14" spans="1:12" x14ac:dyDescent="0.25">
      <c r="A14" s="128"/>
      <c r="B14" s="33" t="s">
        <v>77</v>
      </c>
      <c r="C14" s="54">
        <f>SUMIFS('MPO Travel Data'!$E:$E,'MPO Travel Data'!$B:$B,$B$4,'MPO Travel Data'!$D:$D,C$9)</f>
        <v>5162318.2978153126</v>
      </c>
      <c r="D14" s="54">
        <f>SUMIFS('MPO Travel Data'!$E:$E,'MPO Travel Data'!$B:$B,$B$4,'MPO Travel Data'!$D:$D,D$9)</f>
        <v>5258648.2948575933</v>
      </c>
      <c r="E14" s="54">
        <f>SUMIFS('MPO Travel Data'!$E:$E,'MPO Travel Data'!$B:$B,$B$4,'MPO Travel Data'!$D:$D,E$9)</f>
        <v>5337275.0809202883</v>
      </c>
      <c r="F14" s="54">
        <f>SUMIFS('MPO Travel Data'!$E:$E,'MPO Travel Data'!$B:$B,$B$4,'MPO Travel Data'!$D:$D,F$9)</f>
        <v>5393118.5148433885</v>
      </c>
      <c r="G14" s="61">
        <f>SUMIFS('MPO Travel Data'!$E:$E,'MPO Travel Data'!$B:$B,$B$4,'MPO Travel Data'!$D:$D,G$9)</f>
        <v>5467029</v>
      </c>
    </row>
    <row r="15" spans="1:12" ht="15.75" thickBot="1" x14ac:dyDescent="0.3">
      <c r="A15" s="129"/>
      <c r="B15" s="34" t="s">
        <v>78</v>
      </c>
      <c r="C15" s="22"/>
      <c r="D15" s="22"/>
      <c r="E15" s="22"/>
      <c r="F15" s="22"/>
      <c r="G15" s="28"/>
    </row>
    <row r="16" spans="1:12" x14ac:dyDescent="0.25">
      <c r="A16" s="127" t="s">
        <v>571</v>
      </c>
      <c r="B16" s="35" t="s">
        <v>76</v>
      </c>
      <c r="C16" s="16" t="s">
        <v>68</v>
      </c>
      <c r="D16" s="17" t="s">
        <v>68</v>
      </c>
      <c r="E16" s="17" t="s">
        <v>68</v>
      </c>
      <c r="F16" s="17" t="s">
        <v>68</v>
      </c>
      <c r="G16" s="18" t="s">
        <v>68</v>
      </c>
    </row>
    <row r="17" spans="1:7" x14ac:dyDescent="0.25">
      <c r="A17" s="128"/>
      <c r="B17" s="33" t="s">
        <v>77</v>
      </c>
      <c r="C17" s="55">
        <f>SUMIFS('MPO Travel Data'!$H:$H,'MPO Travel Data'!$B:$B,$B$4,'MPO Travel Data'!$D:$D,C$9)/SUMIFS('MPO Travel Data'!$H:$H,'MPO Travel Data'!$B:$B,$B$4,'MPO Travel Data'!$D:$D,2016)</f>
        <v>0.93418975890265588</v>
      </c>
      <c r="D17" s="55">
        <f>SUMIFS('MPO Travel Data'!$H:$H,'MPO Travel Data'!$B:$B,$B$4,'MPO Travel Data'!$D:$D,D$9)/SUMIFS('MPO Travel Data'!$H:$H,'MPO Travel Data'!$B:$B,$B$4,'MPO Travel Data'!$D:$D,2016)</f>
        <v>0.94211771493742658</v>
      </c>
      <c r="E17" s="55">
        <f>SUMIFS('MPO Travel Data'!$H:$H,'MPO Travel Data'!$B:$B,$B$4,'MPO Travel Data'!$D:$D,E$9)/SUMIFS('MPO Travel Data'!$H:$H,'MPO Travel Data'!$B:$B,$B$4,'MPO Travel Data'!$D:$D,2016)</f>
        <v>0.97668225641794504</v>
      </c>
      <c r="F17" s="55">
        <f>SUMIFS('MPO Travel Data'!$H:$H,'MPO Travel Data'!$B:$B,$B$4,'MPO Travel Data'!$D:$D,F$9)/SUMIFS('MPO Travel Data'!$H:$H,'MPO Travel Data'!$B:$B,$B$4,'MPO Travel Data'!$D:$D,2016)</f>
        <v>1</v>
      </c>
      <c r="G17" s="60">
        <f>SUMIFS('MPO Travel Data'!$H:$H,'MPO Travel Data'!$B:$B,$B$4,'MPO Travel Data'!$D:$D,G$9)/SUMIFS('MPO Travel Data'!$H:$H,'MPO Travel Data'!$B:$B,$B$4,'MPO Travel Data'!$D:$D,2016)</f>
        <v>1.0164641103596335</v>
      </c>
    </row>
    <row r="18" spans="1:7" ht="15.75" thickBot="1" x14ac:dyDescent="0.3">
      <c r="A18" s="136"/>
      <c r="B18" s="34" t="s">
        <v>78</v>
      </c>
      <c r="C18" s="22"/>
      <c r="D18" s="22"/>
      <c r="E18" s="22"/>
      <c r="F18" s="22"/>
      <c r="G18" s="28"/>
    </row>
    <row r="19" spans="1:7" ht="15.75" thickBot="1" x14ac:dyDescent="0.3">
      <c r="A19" s="103" t="s">
        <v>2</v>
      </c>
      <c r="B19" s="104"/>
      <c r="C19" s="25">
        <f>IF(C10="Default",C11,C12)*IF(C13="Default",C14,C15)*365*IF(C16="Default",C17,C18)</f>
        <v>1172979227.9943671</v>
      </c>
      <c r="D19" s="26">
        <f t="shared" ref="D19:G19" si="0">IF(D10="Default",D11,D12)*IF(D13="Default",D14,D15)*365*IF(D16="Default",D17,D18)</f>
        <v>1205007462.0270894</v>
      </c>
      <c r="E19" s="26">
        <f t="shared" si="0"/>
        <v>1267895105.2758114</v>
      </c>
      <c r="F19" s="26">
        <f t="shared" si="0"/>
        <v>1311747981.9521914</v>
      </c>
      <c r="G19" s="27">
        <f t="shared" si="0"/>
        <v>1351617690.3093748</v>
      </c>
    </row>
    <row r="20" spans="1:7" x14ac:dyDescent="0.25">
      <c r="A20" s="127" t="s">
        <v>74</v>
      </c>
      <c r="B20" s="35" t="s">
        <v>76</v>
      </c>
      <c r="C20" s="16" t="s">
        <v>68</v>
      </c>
      <c r="D20" s="17" t="s">
        <v>68</v>
      </c>
      <c r="E20" s="17" t="s">
        <v>68</v>
      </c>
      <c r="F20" s="17" t="s">
        <v>68</v>
      </c>
      <c r="G20" s="18" t="s">
        <v>68</v>
      </c>
    </row>
    <row r="21" spans="1:7" x14ac:dyDescent="0.25">
      <c r="A21" s="128"/>
      <c r="B21" s="33" t="s">
        <v>77</v>
      </c>
      <c r="C21" s="55">
        <f>VLOOKUP(SUMIFS('MPO Travel Data'!$L:$L,'MPO Travel Data'!$B:$B,$B$4,'MPO Travel Data'!$D:$D,2016),'CBSA Walk Groupings'!$A$1:$H$6,5,FALSE)</f>
        <v>1.09954364933441</v>
      </c>
      <c r="D21" s="55">
        <f>VLOOKUP(SUMIFS('MPO Travel Data'!$L:$L,'MPO Travel Data'!$B:$B,$B$4,'MPO Travel Data'!$D:$D,2016),'CBSA Walk Groupings'!$A$1:$H$6,5,FALSE)</f>
        <v>1.09954364933441</v>
      </c>
      <c r="E21" s="55">
        <f>VLOOKUP(SUMIFS('MPO Travel Data'!$L:$L,'MPO Travel Data'!$B:$B,$B$4,'MPO Travel Data'!$D:$D,2016),'CBSA Walk Groupings'!$A$1:$H$6,5,FALSE)</f>
        <v>1.09954364933441</v>
      </c>
      <c r="F21" s="55">
        <f>VLOOKUP(SUMIFS('MPO Travel Data'!$L:$L,'MPO Travel Data'!$B:$B,$B$4,'MPO Travel Data'!$D:$D,2016),'CBSA Walk Groupings'!$A$1:$H$6,5,FALSE)</f>
        <v>1.09954364933441</v>
      </c>
      <c r="G21" s="60">
        <f>VLOOKUP(SUMIFS('MPO Travel Data'!$L:$L,'MPO Travel Data'!$B:$B,$B$4,'MPO Travel Data'!$D:$D,2016),'CBSA Walk Groupings'!$A$1:$H$6,5,FALSE)</f>
        <v>1.09954364933441</v>
      </c>
    </row>
    <row r="22" spans="1:7" ht="15.75" thickBot="1" x14ac:dyDescent="0.3">
      <c r="A22" s="136"/>
      <c r="B22" s="34" t="s">
        <v>78</v>
      </c>
      <c r="C22" s="22"/>
      <c r="D22" s="22"/>
      <c r="E22" s="22"/>
      <c r="F22" s="22"/>
      <c r="G22" s="28"/>
    </row>
    <row r="23" spans="1:7" ht="15.75" thickBot="1" x14ac:dyDescent="0.3">
      <c r="A23" s="103" t="s">
        <v>4</v>
      </c>
      <c r="B23" s="104"/>
      <c r="C23" s="25">
        <f>C19*IF(C20="Default",C21,C22)</f>
        <v>1289741860.9423852</v>
      </c>
      <c r="D23" s="26">
        <f t="shared" ref="D23:G23" si="1">D19*IF(D20="Default",D21,D22)</f>
        <v>1324958302.2724612</v>
      </c>
      <c r="E23" s="26">
        <f t="shared" si="1"/>
        <v>1394106011.0282016</v>
      </c>
      <c r="F23" s="26">
        <f t="shared" si="1"/>
        <v>1442324163.0827601</v>
      </c>
      <c r="G23" s="27">
        <f t="shared" si="1"/>
        <v>1486162647.7077162</v>
      </c>
    </row>
    <row r="24" spans="1:7" x14ac:dyDescent="0.25">
      <c r="A24" s="127" t="s">
        <v>75</v>
      </c>
      <c r="B24" s="35" t="s">
        <v>76</v>
      </c>
      <c r="C24" s="16" t="s">
        <v>68</v>
      </c>
      <c r="D24" s="17" t="s">
        <v>68</v>
      </c>
      <c r="E24" s="17" t="s">
        <v>68</v>
      </c>
      <c r="F24" s="17" t="s">
        <v>68</v>
      </c>
      <c r="G24" s="18" t="s">
        <v>68</v>
      </c>
    </row>
    <row r="25" spans="1:7" x14ac:dyDescent="0.25">
      <c r="A25" s="128"/>
      <c r="B25" s="33" t="s">
        <v>77</v>
      </c>
      <c r="C25" s="55">
        <f>VLOOKUP(SUMIFS('MPO Travel Data'!$L:$L,'MPO Travel Data'!$B:$B,$B$4,'MPO Travel Data'!$D:$D,2016),'CBSA Walk Groupings'!$A$1:$H$6,7,FALSE)</f>
        <v>14.6915159535362</v>
      </c>
      <c r="D25" s="55">
        <f>VLOOKUP(SUMIFS('MPO Travel Data'!$L:$L,'MPO Travel Data'!$B:$B,$B$4,'MPO Travel Data'!$D:$D,2016),'CBSA Walk Groupings'!$A$1:$H$6,7,FALSE)</f>
        <v>14.6915159535362</v>
      </c>
      <c r="E25" s="55">
        <f>VLOOKUP(SUMIFS('MPO Travel Data'!$L:$L,'MPO Travel Data'!$B:$B,$B$4,'MPO Travel Data'!$D:$D,2016),'CBSA Walk Groupings'!$A$1:$H$6,7,FALSE)</f>
        <v>14.6915159535362</v>
      </c>
      <c r="F25" s="55">
        <f>VLOOKUP(SUMIFS('MPO Travel Data'!$L:$L,'MPO Travel Data'!$B:$B,$B$4,'MPO Travel Data'!$D:$D,2016),'CBSA Walk Groupings'!$A$1:$H$6,7,FALSE)</f>
        <v>14.6915159535362</v>
      </c>
      <c r="G25" s="60">
        <f>VLOOKUP(SUMIFS('MPO Travel Data'!$L:$L,'MPO Travel Data'!$B:$B,$B$4,'MPO Travel Data'!$D:$D,2016),'CBSA Walk Groupings'!$A$1:$H$6,7,FALSE)</f>
        <v>14.6915159535362</v>
      </c>
    </row>
    <row r="26" spans="1:7" ht="15.75" thickBot="1" x14ac:dyDescent="0.3">
      <c r="A26" s="129"/>
      <c r="B26" s="34" t="s">
        <v>78</v>
      </c>
      <c r="C26" s="23"/>
      <c r="D26" s="24"/>
      <c r="E26" s="24"/>
      <c r="F26" s="24"/>
      <c r="G26" s="62"/>
    </row>
    <row r="27" spans="1:7" ht="15.75" thickBot="1" x14ac:dyDescent="0.3">
      <c r="A27" s="103" t="s">
        <v>3</v>
      </c>
      <c r="B27" s="104"/>
      <c r="C27" s="19">
        <f>C19*(IF(C24="Default",C25,C26)/60)</f>
        <v>287214050.68743032</v>
      </c>
      <c r="D27" s="20">
        <f t="shared" ref="D27:G27" si="2">D19*(IF(D24="Default",D25,D26)/60)</f>
        <v>295056439.20835251</v>
      </c>
      <c r="E27" s="20">
        <f t="shared" si="2"/>
        <v>310455019.44283402</v>
      </c>
      <c r="F27" s="20">
        <f t="shared" si="2"/>
        <v>321192773.39782554</v>
      </c>
      <c r="G27" s="21">
        <f t="shared" si="2"/>
        <v>330955214.33769882</v>
      </c>
    </row>
    <row r="28" spans="1:7" x14ac:dyDescent="0.25">
      <c r="A28" s="105" t="s">
        <v>5</v>
      </c>
      <c r="B28" s="106"/>
      <c r="C28" s="36">
        <f>SUMIFS('MPO Travel Data'!$N:$N,'MPO Travel Data'!$B:$B,$B$4,'MPO Travel Data'!$D:$D,C$9)</f>
        <v>58</v>
      </c>
      <c r="D28" s="37">
        <f>SUMIFS('MPO Travel Data'!$N:$N,'MPO Travel Data'!$B:$B,$B$4,'MPO Travel Data'!$D:$D,D$9)</f>
        <v>71</v>
      </c>
      <c r="E28" s="37">
        <f>SUMIFS('MPO Travel Data'!$N:$N,'MPO Travel Data'!$B:$B,$B$4,'MPO Travel Data'!$D:$D,E$9)</f>
        <v>67</v>
      </c>
      <c r="F28" s="37">
        <f>SUMIFS('MPO Travel Data'!$N:$N,'MPO Travel Data'!$B:$B,$B$4,'MPO Travel Data'!$D:$D,F$9)</f>
        <v>69</v>
      </c>
      <c r="G28" s="38">
        <f>SUMIFS('MPO Travel Data'!$N:$N,'MPO Travel Data'!$B:$B,$B$4,'MPO Travel Data'!$D:$D,G$9)</f>
        <v>74</v>
      </c>
    </row>
    <row r="29" spans="1:7" ht="15.75" thickBot="1" x14ac:dyDescent="0.3">
      <c r="A29" s="107" t="s">
        <v>80</v>
      </c>
      <c r="B29" s="108"/>
      <c r="C29" s="57">
        <f>C28/(C27/1000000)</f>
        <v>0.20193998121324613</v>
      </c>
      <c r="D29" s="58">
        <f t="shared" ref="D29:G29" si="3">D28/(D27/1000000)</f>
        <v>0.24063192855745044</v>
      </c>
      <c r="E29" s="58">
        <f t="shared" si="3"/>
        <v>0.21581226201542253</v>
      </c>
      <c r="F29" s="58">
        <f t="shared" si="3"/>
        <v>0.21482426042798111</v>
      </c>
      <c r="G29" s="59">
        <f t="shared" si="3"/>
        <v>0.22359520803468039</v>
      </c>
    </row>
    <row r="30" spans="1:7" ht="15.75" thickTop="1" x14ac:dyDescent="0.25"/>
    <row r="31" spans="1:7" ht="15.75" thickBot="1" x14ac:dyDescent="0.3"/>
    <row r="32" spans="1:7" ht="15.75" thickTop="1" x14ac:dyDescent="0.25">
      <c r="A32" s="109"/>
      <c r="B32" s="110"/>
      <c r="C32" s="89" t="s">
        <v>6</v>
      </c>
      <c r="D32" s="90"/>
      <c r="E32" s="90"/>
      <c r="F32" s="90"/>
      <c r="G32" s="91"/>
    </row>
    <row r="33" spans="1:7" ht="15.75" thickBot="1" x14ac:dyDescent="0.3">
      <c r="A33" s="111"/>
      <c r="B33" s="112"/>
      <c r="C33" s="6">
        <v>2013</v>
      </c>
      <c r="D33" s="7">
        <v>2014</v>
      </c>
      <c r="E33" s="7">
        <v>2015</v>
      </c>
      <c r="F33" s="7">
        <v>2016</v>
      </c>
      <c r="G33" s="8">
        <v>2017</v>
      </c>
    </row>
    <row r="34" spans="1:7" ht="15.75" thickTop="1" x14ac:dyDescent="0.25">
      <c r="A34" s="113" t="s">
        <v>72</v>
      </c>
      <c r="B34" s="9" t="s">
        <v>76</v>
      </c>
      <c r="C34" s="10" t="s">
        <v>68</v>
      </c>
      <c r="D34" s="11" t="s">
        <v>68</v>
      </c>
      <c r="E34" s="11" t="s">
        <v>68</v>
      </c>
      <c r="F34" s="11" t="s">
        <v>68</v>
      </c>
      <c r="G34" s="12" t="s">
        <v>68</v>
      </c>
    </row>
    <row r="35" spans="1:7" x14ac:dyDescent="0.25">
      <c r="A35" s="98"/>
      <c r="B35" s="13" t="s">
        <v>77</v>
      </c>
      <c r="C35" s="55">
        <f>VLOOKUP(SUMIFS('MPO Travel Data'!$K:$K,'MPO Travel Data'!$B:$B,$B$4,'MPO Travel Data'!$D:$D,2016),'CBSA Bike Groupings'!$A$1:$H$6,4,FALSE)</f>
        <v>6.45110097202935E-2</v>
      </c>
      <c r="D35" s="55">
        <f>VLOOKUP(SUMIFS('MPO Travel Data'!$K:$K,'MPO Travel Data'!$B:$B,$B$4,'MPO Travel Data'!$D:$D,2016),'CBSA Bike Groupings'!$A$1:$H$6,4,FALSE)</f>
        <v>6.45110097202935E-2</v>
      </c>
      <c r="E35" s="55">
        <f>VLOOKUP(SUMIFS('MPO Travel Data'!$K:$K,'MPO Travel Data'!$B:$B,$B$4,'MPO Travel Data'!$D:$D,2016),'CBSA Bike Groupings'!$A$1:$H$6,4,FALSE)</f>
        <v>6.45110097202935E-2</v>
      </c>
      <c r="F35" s="55">
        <f>VLOOKUP(SUMIFS('MPO Travel Data'!$K:$K,'MPO Travel Data'!$B:$B,$B$4,'MPO Travel Data'!$D:$D,2016),'CBSA Bike Groupings'!$A$1:$H$6,4,FALSE)</f>
        <v>6.45110097202935E-2</v>
      </c>
      <c r="G35" s="60">
        <f>VLOOKUP(SUMIFS('MPO Travel Data'!$K:$K,'MPO Travel Data'!$B:$B,$B$4,'MPO Travel Data'!$D:$D,2016),'CBSA Bike Groupings'!$A$1:$H$6,4,FALSE)</f>
        <v>6.45110097202935E-2</v>
      </c>
    </row>
    <row r="36" spans="1:7" ht="15.75" thickBot="1" x14ac:dyDescent="0.3">
      <c r="A36" s="99"/>
      <c r="B36" s="14" t="s">
        <v>78</v>
      </c>
      <c r="C36" s="23"/>
      <c r="D36" s="24"/>
      <c r="E36" s="24"/>
      <c r="F36" s="24"/>
      <c r="G36" s="62"/>
    </row>
    <row r="37" spans="1:7" x14ac:dyDescent="0.25">
      <c r="A37" s="97" t="s">
        <v>73</v>
      </c>
      <c r="B37" s="15" t="s">
        <v>76</v>
      </c>
      <c r="C37" s="16" t="s">
        <v>68</v>
      </c>
      <c r="D37" s="17" t="s">
        <v>68</v>
      </c>
      <c r="E37" s="17" t="s">
        <v>68</v>
      </c>
      <c r="F37" s="17" t="s">
        <v>68</v>
      </c>
      <c r="G37" s="18" t="s">
        <v>68</v>
      </c>
    </row>
    <row r="38" spans="1:7" x14ac:dyDescent="0.25">
      <c r="A38" s="98"/>
      <c r="B38" s="13" t="s">
        <v>77</v>
      </c>
      <c r="C38" s="54">
        <f>C14</f>
        <v>5162318.2978153126</v>
      </c>
      <c r="D38" s="54">
        <f t="shared" ref="D38:G38" si="4">D14</f>
        <v>5258648.2948575933</v>
      </c>
      <c r="E38" s="54">
        <f t="shared" si="4"/>
        <v>5337275.0809202883</v>
      </c>
      <c r="F38" s="54">
        <f t="shared" si="4"/>
        <v>5393118.5148433885</v>
      </c>
      <c r="G38" s="61">
        <f t="shared" si="4"/>
        <v>5467029</v>
      </c>
    </row>
    <row r="39" spans="1:7" ht="15.75" thickBot="1" x14ac:dyDescent="0.3">
      <c r="A39" s="99"/>
      <c r="B39" s="14" t="s">
        <v>78</v>
      </c>
      <c r="C39" s="23"/>
      <c r="D39" s="24"/>
      <c r="E39" s="24"/>
      <c r="F39" s="24"/>
      <c r="G39" s="62"/>
    </row>
    <row r="40" spans="1:7" x14ac:dyDescent="0.25">
      <c r="A40" s="97" t="s">
        <v>0</v>
      </c>
      <c r="B40" s="15" t="s">
        <v>76</v>
      </c>
      <c r="C40" s="16" t="s">
        <v>68</v>
      </c>
      <c r="D40" s="17" t="s">
        <v>68</v>
      </c>
      <c r="E40" s="17" t="s">
        <v>68</v>
      </c>
      <c r="F40" s="17" t="s">
        <v>68</v>
      </c>
      <c r="G40" s="18" t="s">
        <v>68</v>
      </c>
    </row>
    <row r="41" spans="1:7" x14ac:dyDescent="0.25">
      <c r="A41" s="98"/>
      <c r="B41" s="13" t="s">
        <v>77</v>
      </c>
      <c r="C41" s="55">
        <f>SUMIFS('MPO Travel Data'!$G:$G,'MPO Travel Data'!$B:$B,$B$4,'MPO Travel Data'!$D:$D,C$33)/SUMIFS('MPO Travel Data'!$G:$G,'MPO Travel Data'!$B:$B,$B$4,'MPO Travel Data'!$D:$D,2016)</f>
        <v>0.7865320613083886</v>
      </c>
      <c r="D41" s="55">
        <f>SUMIFS('MPO Travel Data'!$G:$G,'MPO Travel Data'!$B:$B,$B$4,'MPO Travel Data'!$D:$D,D$33)/SUMIFS('MPO Travel Data'!$G:$G,'MPO Travel Data'!$B:$B,$B$4,'MPO Travel Data'!$D:$D,2016)</f>
        <v>0.85779126416962093</v>
      </c>
      <c r="E41" s="55">
        <f>SUMIFS('MPO Travel Data'!$G:$G,'MPO Travel Data'!$B:$B,$B$4,'MPO Travel Data'!$D:$D,E$33)/SUMIFS('MPO Travel Data'!$G:$G,'MPO Travel Data'!$B:$B,$B$4,'MPO Travel Data'!$D:$D,2016)</f>
        <v>0.92923682955871267</v>
      </c>
      <c r="F41" s="55">
        <f>SUMIFS('MPO Travel Data'!$G:$G,'MPO Travel Data'!$B:$B,$B$4,'MPO Travel Data'!$D:$D,F$33)/SUMIFS('MPO Travel Data'!$G:$G,'MPO Travel Data'!$B:$B,$B$4,'MPO Travel Data'!$D:$D,2016)</f>
        <v>1</v>
      </c>
      <c r="G41" s="60">
        <f>SUMIFS('MPO Travel Data'!$G:$G,'MPO Travel Data'!$B:$B,$B$4,'MPO Travel Data'!$D:$D,G$33)/SUMIFS('MPO Travel Data'!$G:$G,'MPO Travel Data'!$B:$B,$B$4,'MPO Travel Data'!$D:$D,2016)</f>
        <v>1.0762640714899376</v>
      </c>
    </row>
    <row r="42" spans="1:7" ht="15.75" thickBot="1" x14ac:dyDescent="0.3">
      <c r="A42" s="100"/>
      <c r="B42" s="14" t="s">
        <v>78</v>
      </c>
      <c r="C42" s="23"/>
      <c r="D42" s="24"/>
      <c r="E42" s="24"/>
      <c r="F42" s="24"/>
      <c r="G42" s="62"/>
    </row>
    <row r="43" spans="1:7" ht="15.75" thickBot="1" x14ac:dyDescent="0.3">
      <c r="A43" s="101" t="s">
        <v>7</v>
      </c>
      <c r="B43" s="102"/>
      <c r="C43" s="19">
        <f>IF(C34="Default",C35,C36)*IF(C37="Default",C38,C39)*365*IF(C40="Default",C41,C42)</f>
        <v>95606608.622117519</v>
      </c>
      <c r="D43" s="20">
        <f t="shared" ref="D43:G43" si="5">IF(D34="Default",D35,D36)*IF(D37="Default",D38,D39)*365*IF(D40="Default",D41,D42)</f>
        <v>106214167.27949013</v>
      </c>
      <c r="E43" s="20">
        <f t="shared" si="5"/>
        <v>116781138.54969658</v>
      </c>
      <c r="F43" s="20">
        <f t="shared" si="5"/>
        <v>126989165.14082119</v>
      </c>
      <c r="G43" s="21">
        <f t="shared" si="5"/>
        <v>138546935.5222781</v>
      </c>
    </row>
    <row r="44" spans="1:7" x14ac:dyDescent="0.25">
      <c r="A44" s="97" t="s">
        <v>74</v>
      </c>
      <c r="B44" s="15" t="s">
        <v>76</v>
      </c>
      <c r="C44" s="16" t="s">
        <v>68</v>
      </c>
      <c r="D44" s="17" t="s">
        <v>68</v>
      </c>
      <c r="E44" s="17" t="s">
        <v>68</v>
      </c>
      <c r="F44" s="17" t="s">
        <v>68</v>
      </c>
      <c r="G44" s="18" t="s">
        <v>68</v>
      </c>
    </row>
    <row r="45" spans="1:7" x14ac:dyDescent="0.25">
      <c r="A45" s="98"/>
      <c r="B45" s="13" t="s">
        <v>77</v>
      </c>
      <c r="C45" s="55">
        <f>VLOOKUP(SUMIFS('MPO Travel Data'!$K:$K,'MPO Travel Data'!$B:$B,$B$4,'MPO Travel Data'!$D:$D,2016),'CBSA Bike Groupings'!$A$1:$H$6,5,FALSE)</f>
        <v>2.6900412307692299</v>
      </c>
      <c r="D45" s="55">
        <f>VLOOKUP(SUMIFS('MPO Travel Data'!$K:$K,'MPO Travel Data'!$B:$B,$B$4,'MPO Travel Data'!$D:$D,2016),'CBSA Bike Groupings'!$A$1:$H$6,5,FALSE)</f>
        <v>2.6900412307692299</v>
      </c>
      <c r="E45" s="55">
        <f>VLOOKUP(SUMIFS('MPO Travel Data'!$K:$K,'MPO Travel Data'!$B:$B,$B$4,'MPO Travel Data'!$D:$D,2016),'CBSA Bike Groupings'!$A$1:$H$6,5,FALSE)</f>
        <v>2.6900412307692299</v>
      </c>
      <c r="F45" s="55">
        <f>VLOOKUP(SUMIFS('MPO Travel Data'!$K:$K,'MPO Travel Data'!$B:$B,$B$4,'MPO Travel Data'!$D:$D,2016),'CBSA Bike Groupings'!$A$1:$H$6,5,FALSE)</f>
        <v>2.6900412307692299</v>
      </c>
      <c r="G45" s="60">
        <f>VLOOKUP(SUMIFS('MPO Travel Data'!$K:$K,'MPO Travel Data'!$B:$B,$B$4,'MPO Travel Data'!$D:$D,2016),'CBSA Bike Groupings'!$A$1:$H$6,5,FALSE)</f>
        <v>2.6900412307692299</v>
      </c>
    </row>
    <row r="46" spans="1:7" ht="15.75" thickBot="1" x14ac:dyDescent="0.3">
      <c r="A46" s="100"/>
      <c r="B46" s="14" t="s">
        <v>78</v>
      </c>
      <c r="C46" s="23"/>
      <c r="D46" s="24"/>
      <c r="E46" s="24"/>
      <c r="F46" s="24"/>
      <c r="G46" s="62"/>
    </row>
    <row r="47" spans="1:7" ht="15.75" thickBot="1" x14ac:dyDescent="0.3">
      <c r="A47" s="101" t="s">
        <v>9</v>
      </c>
      <c r="B47" s="102"/>
      <c r="C47" s="19">
        <f>C43*IF(C44="Default",C45,C46)</f>
        <v>257185719.12751308</v>
      </c>
      <c r="D47" s="20">
        <f t="shared" ref="D47:G47" si="6">D43*IF(D44="Default",D45,D46)</f>
        <v>285720489.2736485</v>
      </c>
      <c r="E47" s="20">
        <f t="shared" si="6"/>
        <v>314146077.67485774</v>
      </c>
      <c r="F47" s="20">
        <f t="shared" si="6"/>
        <v>341606090.08977163</v>
      </c>
      <c r="G47" s="21">
        <f t="shared" si="6"/>
        <v>372696968.95165414</v>
      </c>
    </row>
    <row r="48" spans="1:7" x14ac:dyDescent="0.25">
      <c r="A48" s="97" t="s">
        <v>75</v>
      </c>
      <c r="B48" s="15" t="s">
        <v>76</v>
      </c>
      <c r="C48" s="16" t="s">
        <v>68</v>
      </c>
      <c r="D48" s="17" t="s">
        <v>68</v>
      </c>
      <c r="E48" s="17" t="s">
        <v>68</v>
      </c>
      <c r="F48" s="17" t="s">
        <v>68</v>
      </c>
      <c r="G48" s="18" t="s">
        <v>68</v>
      </c>
    </row>
    <row r="49" spans="1:7" x14ac:dyDescent="0.25">
      <c r="A49" s="98"/>
      <c r="B49" s="13" t="s">
        <v>77</v>
      </c>
      <c r="C49" s="55">
        <f>VLOOKUP(SUMIFS('MPO Travel Data'!$K:$K,'MPO Travel Data'!$B:$B,$B$4,'MPO Travel Data'!$D:$D,2016),'CBSA Bike Groupings'!$A$1:$H$6,7,FALSE)</f>
        <v>23.3897783251231</v>
      </c>
      <c r="D49" s="55">
        <f>VLOOKUP(SUMIFS('MPO Travel Data'!$K:$K,'MPO Travel Data'!$B:$B,$B$4,'MPO Travel Data'!$D:$D,2016),'CBSA Bike Groupings'!$A$1:$H$6,7,FALSE)</f>
        <v>23.3897783251231</v>
      </c>
      <c r="E49" s="55">
        <f>VLOOKUP(SUMIFS('MPO Travel Data'!$K:$K,'MPO Travel Data'!$B:$B,$B$4,'MPO Travel Data'!$D:$D,2016),'CBSA Bike Groupings'!$A$1:$H$6,7,FALSE)</f>
        <v>23.3897783251231</v>
      </c>
      <c r="F49" s="55">
        <f>VLOOKUP(SUMIFS('MPO Travel Data'!$K:$K,'MPO Travel Data'!$B:$B,$B$4,'MPO Travel Data'!$D:$D,2016),'CBSA Bike Groupings'!$A$1:$H$6,7,FALSE)</f>
        <v>23.3897783251231</v>
      </c>
      <c r="G49" s="60">
        <f>VLOOKUP(SUMIFS('MPO Travel Data'!$K:$K,'MPO Travel Data'!$B:$B,$B$4,'MPO Travel Data'!$D:$D,2016),'CBSA Bike Groupings'!$A$1:$H$6,7,FALSE)</f>
        <v>23.3897783251231</v>
      </c>
    </row>
    <row r="50" spans="1:7" ht="15.75" thickBot="1" x14ac:dyDescent="0.3">
      <c r="A50" s="99"/>
      <c r="B50" s="14" t="s">
        <v>78</v>
      </c>
      <c r="C50" s="23"/>
      <c r="D50" s="24"/>
      <c r="E50" s="24"/>
      <c r="F50" s="24"/>
      <c r="G50" s="62"/>
    </row>
    <row r="51" spans="1:7" ht="15.75" thickBot="1" x14ac:dyDescent="0.3">
      <c r="A51" s="101" t="s">
        <v>8</v>
      </c>
      <c r="B51" s="102"/>
      <c r="C51" s="19">
        <f>C43*(IF(C48="Default",C49,C50)/60)</f>
        <v>37270289.701468863</v>
      </c>
      <c r="D51" s="20">
        <f t="shared" ref="D51:G51" si="7">D43*(IF(D48="Default",D49,D50)/60)</f>
        <v>41405430.460913621</v>
      </c>
      <c r="E51" s="20">
        <f t="shared" si="7"/>
        <v>45524749.053881511</v>
      </c>
      <c r="F51" s="20">
        <f t="shared" si="7"/>
        <v>49504140.372270957</v>
      </c>
      <c r="G51" s="21">
        <f t="shared" si="7"/>
        <v>54009701.824853465</v>
      </c>
    </row>
    <row r="52" spans="1:7" x14ac:dyDescent="0.25">
      <c r="A52" s="117" t="s">
        <v>5</v>
      </c>
      <c r="B52" s="118"/>
      <c r="C52" s="36">
        <f>SUMIFS('MPO Travel Data'!$M:$M,'MPO Travel Data'!$B:$B,$B$4,'MPO Travel Data'!$D:$D,C$33)</f>
        <v>5</v>
      </c>
      <c r="D52" s="37">
        <f>SUMIFS('MPO Travel Data'!$M:$M,'MPO Travel Data'!$B:$B,$B$4,'MPO Travel Data'!$D:$D,D$33)</f>
        <v>3</v>
      </c>
      <c r="E52" s="37">
        <f>SUMIFS('MPO Travel Data'!$M:$M,'MPO Travel Data'!$B:$B,$B$4,'MPO Travel Data'!$D:$D,E$33)</f>
        <v>6</v>
      </c>
      <c r="F52" s="37">
        <f>SUMIFS('MPO Travel Data'!$M:$M,'MPO Travel Data'!$B:$B,$B$4,'MPO Travel Data'!$D:$D,F$33)</f>
        <v>10</v>
      </c>
      <c r="G52" s="38">
        <f>SUMIFS('MPO Travel Data'!$M:$M,'MPO Travel Data'!$B:$B,$B$4,'MPO Travel Data'!$D:$D,G$33)</f>
        <v>5</v>
      </c>
    </row>
    <row r="53" spans="1:7" ht="15.75" thickBot="1" x14ac:dyDescent="0.3">
      <c r="A53" s="119" t="s">
        <v>80</v>
      </c>
      <c r="B53" s="120"/>
      <c r="C53" s="57">
        <f>C52/(C51/1000000)</f>
        <v>0.13415511497360175</v>
      </c>
      <c r="D53" s="58">
        <f t="shared" ref="D53:G53" si="8">D52/(D51/1000000)</f>
        <v>7.2454264249999165E-2</v>
      </c>
      <c r="E53" s="58">
        <f t="shared" si="8"/>
        <v>0.13179644313686623</v>
      </c>
      <c r="F53" s="58">
        <f t="shared" si="8"/>
        <v>0.20200330567908131</v>
      </c>
      <c r="G53" s="59">
        <f t="shared" si="8"/>
        <v>9.2575960078697686E-2</v>
      </c>
    </row>
    <row r="54" spans="1:7" ht="15.75" thickTop="1" x14ac:dyDescent="0.25"/>
    <row r="55" spans="1:7" ht="15.75" thickBot="1" x14ac:dyDescent="0.3"/>
    <row r="56" spans="1:7" ht="15.75" thickTop="1" x14ac:dyDescent="0.25">
      <c r="A56" s="121"/>
      <c r="B56" s="122"/>
      <c r="C56" s="89" t="s">
        <v>10</v>
      </c>
      <c r="D56" s="90"/>
      <c r="E56" s="90"/>
      <c r="F56" s="90"/>
      <c r="G56" s="91"/>
    </row>
    <row r="57" spans="1:7" ht="15.75" thickBot="1" x14ac:dyDescent="0.3">
      <c r="A57" s="123"/>
      <c r="B57" s="124"/>
      <c r="C57" s="5">
        <v>2013</v>
      </c>
      <c r="D57" s="1">
        <v>2014</v>
      </c>
      <c r="E57" s="1">
        <v>2015</v>
      </c>
      <c r="F57" s="1">
        <v>2016</v>
      </c>
      <c r="G57" s="2">
        <v>2017</v>
      </c>
    </row>
    <row r="58" spans="1:7" x14ac:dyDescent="0.25">
      <c r="A58" s="125" t="s">
        <v>11</v>
      </c>
      <c r="B58" s="126"/>
      <c r="C58" s="63">
        <f t="shared" ref="C58:G58" si="9">C19+C43</f>
        <v>1268585836.6164846</v>
      </c>
      <c r="D58" s="64">
        <f t="shared" si="9"/>
        <v>1311221629.3065796</v>
      </c>
      <c r="E58" s="64">
        <f t="shared" si="9"/>
        <v>1384676243.8255081</v>
      </c>
      <c r="F58" s="64">
        <f t="shared" si="9"/>
        <v>1438737147.0930126</v>
      </c>
      <c r="G58" s="65">
        <f t="shared" si="9"/>
        <v>1490164625.8316529</v>
      </c>
    </row>
    <row r="59" spans="1:7" x14ac:dyDescent="0.25">
      <c r="A59" s="95" t="s">
        <v>12</v>
      </c>
      <c r="B59" s="96"/>
      <c r="C59" s="84">
        <f t="shared" ref="C59:G59" si="10">C23+C47</f>
        <v>1546927580.0698984</v>
      </c>
      <c r="D59" s="85">
        <f t="shared" si="10"/>
        <v>1610678791.5461097</v>
      </c>
      <c r="E59" s="85">
        <f t="shared" si="10"/>
        <v>1708252088.7030592</v>
      </c>
      <c r="F59" s="85">
        <f t="shared" si="10"/>
        <v>1783930253.1725316</v>
      </c>
      <c r="G59" s="86">
        <f t="shared" si="10"/>
        <v>1858859616.6593704</v>
      </c>
    </row>
    <row r="60" spans="1:7" x14ac:dyDescent="0.25">
      <c r="A60" s="114" t="s">
        <v>13</v>
      </c>
      <c r="B60" s="96"/>
      <c r="C60" s="84">
        <f t="shared" ref="C60:G61" si="11">C27+C51</f>
        <v>324484340.38889921</v>
      </c>
      <c r="D60" s="85">
        <f t="shared" si="11"/>
        <v>336461869.6692661</v>
      </c>
      <c r="E60" s="85">
        <f t="shared" si="11"/>
        <v>355979768.49671555</v>
      </c>
      <c r="F60" s="85">
        <f t="shared" si="11"/>
        <v>370696913.77009648</v>
      </c>
      <c r="G60" s="86">
        <f t="shared" si="11"/>
        <v>384964916.1625523</v>
      </c>
    </row>
    <row r="61" spans="1:7" x14ac:dyDescent="0.25">
      <c r="A61" s="114" t="s">
        <v>14</v>
      </c>
      <c r="B61" s="96"/>
      <c r="C61" s="66">
        <f t="shared" si="11"/>
        <v>63</v>
      </c>
      <c r="D61" s="67">
        <f t="shared" si="11"/>
        <v>74</v>
      </c>
      <c r="E61" s="67">
        <f t="shared" si="11"/>
        <v>73</v>
      </c>
      <c r="F61" s="67">
        <f>F28+F52</f>
        <v>79</v>
      </c>
      <c r="G61" s="68">
        <f t="shared" si="11"/>
        <v>79</v>
      </c>
    </row>
    <row r="62" spans="1:7" ht="15.75" thickBot="1" x14ac:dyDescent="0.3">
      <c r="A62" s="115" t="s">
        <v>79</v>
      </c>
      <c r="B62" s="116"/>
      <c r="C62" s="57">
        <f>C61/(C60/1000000)</f>
        <v>0.19415420764063246</v>
      </c>
      <c r="D62" s="58">
        <f t="shared" ref="D62:G62" si="12">D61/(D60/1000000)</f>
        <v>0.21993576886658869</v>
      </c>
      <c r="E62" s="58">
        <f t="shared" si="12"/>
        <v>0.20506783379368801</v>
      </c>
      <c r="F62" s="58">
        <f t="shared" si="12"/>
        <v>0.21311210605059211</v>
      </c>
      <c r="G62" s="59">
        <f t="shared" si="12"/>
        <v>0.20521350565525839</v>
      </c>
    </row>
    <row r="63" spans="1:7" ht="15.75" thickTop="1" x14ac:dyDescent="0.25"/>
  </sheetData>
  <sheetProtection algorithmName="SHA-512" hashValue="DyhpGa5YlyxrmnvMPjwdjWPxmYlJTcFD/w9h5NFBGkxJkKx87T/p2ZzX0t1B7AnsFG5XObLHSBiwlbEfTyYeKw==" saltValue="MAZrZgrvdX1/meIYrOTkmQ==" spinCount="100000" sheet="1" objects="1" scenarios="1"/>
  <mergeCells count="34">
    <mergeCell ref="A56:B57"/>
    <mergeCell ref="A58:B58"/>
    <mergeCell ref="A62:B62"/>
    <mergeCell ref="A61:B61"/>
    <mergeCell ref="A60:B60"/>
    <mergeCell ref="A59:B59"/>
    <mergeCell ref="A53:B53"/>
    <mergeCell ref="A40:A42"/>
    <mergeCell ref="A43:B43"/>
    <mergeCell ref="A44:A46"/>
    <mergeCell ref="A47:B47"/>
    <mergeCell ref="A48:A50"/>
    <mergeCell ref="A51:B51"/>
    <mergeCell ref="B3:D3"/>
    <mergeCell ref="B4:D4"/>
    <mergeCell ref="A8:B9"/>
    <mergeCell ref="A52:B52"/>
    <mergeCell ref="A10:A12"/>
    <mergeCell ref="F5:H7"/>
    <mergeCell ref="C56:G56"/>
    <mergeCell ref="C32:G32"/>
    <mergeCell ref="C8:G8"/>
    <mergeCell ref="A37:A39"/>
    <mergeCell ref="A16:A18"/>
    <mergeCell ref="A19:B19"/>
    <mergeCell ref="A20:A22"/>
    <mergeCell ref="A23:B23"/>
    <mergeCell ref="A24:A26"/>
    <mergeCell ref="A27:B27"/>
    <mergeCell ref="A28:B28"/>
    <mergeCell ref="A29:B29"/>
    <mergeCell ref="A32:B33"/>
    <mergeCell ref="A34:A36"/>
    <mergeCell ref="A13:A15"/>
  </mergeCells>
  <conditionalFormatting sqref="C11:G11 C14:G14 C17:G17 C21:G21 C25:G25 C35:G35 C38:G38 C41:G41 C45:G45 C49:G49">
    <cfRule type="expression" dxfId="10" priority="43">
      <formula>C10="Default"</formula>
    </cfRule>
  </conditionalFormatting>
  <conditionalFormatting sqref="C12:G12 C15:G15 C18:G18 C22:G22 C26:G26 C36:G36 C39:G39 C42:G42 C46:G46">
    <cfRule type="expression" dxfId="9" priority="40">
      <formula>C10="User Input"</formula>
    </cfRule>
  </conditionalFormatting>
  <conditionalFormatting sqref="C12:G12 C15:G15 C18:G18 C22:G22 C26:G26 C36:G36 C39:G39 C42:G42 C46:G46">
    <cfRule type="expression" dxfId="8" priority="32">
      <formula>AND(C10="User Input",OR(ISBLANK(C12)=TRUE,ISTEXT(C12)=TRUE,C12&lt;0))</formula>
    </cfRule>
  </conditionalFormatting>
  <conditionalFormatting sqref="C50:G50">
    <cfRule type="expression" dxfId="7" priority="14">
      <formula>AND(C48="User Input",OR(ISBLANK(C50)=TRUE,ISTEXT(C50)=TRUE,C50&lt;0))</formula>
    </cfRule>
    <cfRule type="expression" dxfId="6" priority="15">
      <formula>C48="User Input"</formula>
    </cfRule>
  </conditionalFormatting>
  <conditionalFormatting sqref="C19:G19 C43:G43">
    <cfRule type="expression" dxfId="5" priority="11">
      <formula>AND(C16="User Input",OR(ISBLANK(C18)=TRUE,ISTEXT(C18)=TRUE,C18&lt;0))</formula>
    </cfRule>
    <cfRule type="expression" dxfId="4" priority="12">
      <formula>AND(C13="User Input",OR(ISBLANK(C15)=TRUE,ISTEXT(C15)=TRUE,C15&lt;0))</formula>
    </cfRule>
    <cfRule type="expression" dxfId="3" priority="13">
      <formula>AND(C10="User Input",OR(ISBLANK(C12)=TRUE,ISTEXT(C12)=TRUE,C12&lt;0))</formula>
    </cfRule>
  </conditionalFormatting>
  <conditionalFormatting sqref="C23:G23 C27:G27 C47:G47 C51:G51">
    <cfRule type="expression" dxfId="2" priority="10">
      <formula>AND(C20="User Input",OR(ISBLANK(C22)=TRUE,ISTEXT(C22)=TRUE,C22&lt;0))</formula>
    </cfRule>
  </conditionalFormatting>
  <conditionalFormatting sqref="C42">
    <cfRule type="expression" dxfId="1" priority="6">
      <formula>AND(C40="User Input",OR(ISBLANK(C42)=TRUE,ISTEXT(C42)=TRUE,C42&lt;0))</formula>
    </cfRule>
  </conditionalFormatting>
  <conditionalFormatting sqref="C53:G53 C29:G29">
    <cfRule type="expression" dxfId="0" priority="2">
      <formula>ISERROR(C29)</formula>
    </cfRule>
  </conditionalFormatting>
  <dataValidations count="2">
    <dataValidation type="list" allowBlank="1" showInputMessage="1" showErrorMessage="1" sqref="B3" xr:uid="{00000000-0002-0000-0500-000000000000}">
      <formula1>States</formula1>
    </dataValidation>
    <dataValidation type="list" allowBlank="1" showInputMessage="1" showErrorMessage="1" sqref="C48:G48 C40:G40 C37:G37 C34:G34 C44:G44 C24:G24 C16:G16 C13:G13 C10:G10 C20:G20" xr:uid="{00000000-0002-0000-0500-000001000000}">
      <formula1>"Default,User Input"</formula1>
    </dataValidation>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500-000002000000}">
          <x14:formula1>
            <xm:f>INDIRECT(VLOOKUP(B3,'MPO Lookup List'!BA1:BB53,2,FALSE))</xm:f>
          </x14:formula1>
          <xm:sqref>B4:D4</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5" tint="0.79998168889431442"/>
    <pageSetUpPr fitToPage="1"/>
  </sheetPr>
  <dimension ref="A1:H6"/>
  <sheetViews>
    <sheetView workbookViewId="0">
      <selection activeCell="F45" sqref="F45"/>
    </sheetView>
  </sheetViews>
  <sheetFormatPr defaultRowHeight="15" x14ac:dyDescent="0.25"/>
  <cols>
    <col min="1" max="1" width="18.85546875" bestFit="1" customWidth="1"/>
    <col min="2" max="2" width="20.85546875" bestFit="1" customWidth="1"/>
    <col min="3" max="3" width="16.85546875" bestFit="1" customWidth="1"/>
    <col min="4" max="4" width="17.85546875" bestFit="1" customWidth="1"/>
    <col min="5" max="5" width="20" bestFit="1" customWidth="1"/>
    <col min="6" max="6" width="27.28515625" bestFit="1" customWidth="1"/>
    <col min="7" max="7" width="22" bestFit="1" customWidth="1"/>
    <col min="8" max="8" width="29.140625" bestFit="1" customWidth="1"/>
  </cols>
  <sheetData>
    <row r="1" spans="1:8" x14ac:dyDescent="0.25">
      <c r="A1" s="48" t="s">
        <v>549</v>
      </c>
      <c r="B1" t="s">
        <v>566</v>
      </c>
      <c r="C1" t="s">
        <v>580</v>
      </c>
      <c r="D1" s="78" t="s">
        <v>550</v>
      </c>
      <c r="E1" s="78" t="s">
        <v>551</v>
      </c>
      <c r="F1" s="56" t="s">
        <v>552</v>
      </c>
      <c r="G1" s="78" t="s">
        <v>553</v>
      </c>
      <c r="H1" t="s">
        <v>554</v>
      </c>
    </row>
    <row r="2" spans="1:8" x14ac:dyDescent="0.25">
      <c r="A2" s="48">
        <v>1</v>
      </c>
      <c r="B2">
        <v>0.23733860498277601</v>
      </c>
      <c r="C2">
        <v>689</v>
      </c>
      <c r="D2" s="78">
        <v>2.24898291293734E-2</v>
      </c>
      <c r="E2" s="78">
        <v>2.28013933236574</v>
      </c>
      <c r="F2" s="56">
        <v>4.9742306172377297</v>
      </c>
      <c r="G2" s="78">
        <v>22.930232558139501</v>
      </c>
      <c r="H2">
        <v>30.167380012703202</v>
      </c>
    </row>
    <row r="3" spans="1:8" x14ac:dyDescent="0.25">
      <c r="A3" s="48">
        <v>2</v>
      </c>
      <c r="B3">
        <v>0.34650138826044302</v>
      </c>
      <c r="C3">
        <v>237</v>
      </c>
      <c r="D3" s="78">
        <v>2.1974965229485301E-2</v>
      </c>
      <c r="E3" s="78">
        <v>2.8010126582278398</v>
      </c>
      <c r="F3" s="56">
        <v>5.9928629469299999</v>
      </c>
      <c r="G3" s="78">
        <v>24.610169491525401</v>
      </c>
      <c r="H3">
        <v>33.435624751518198</v>
      </c>
    </row>
    <row r="4" spans="1:8" x14ac:dyDescent="0.25">
      <c r="A4" s="48">
        <v>3</v>
      </c>
      <c r="B4">
        <v>0.63262333230131396</v>
      </c>
      <c r="C4">
        <v>380</v>
      </c>
      <c r="D4" s="78">
        <v>3.7567968363816102E-2</v>
      </c>
      <c r="E4" s="78">
        <v>2.7105000000000001</v>
      </c>
      <c r="F4" s="56">
        <v>3.9172815465625601</v>
      </c>
      <c r="G4" s="78">
        <v>22.269129287598901</v>
      </c>
      <c r="H4">
        <v>23.136616848341099</v>
      </c>
    </row>
    <row r="5" spans="1:8" x14ac:dyDescent="0.25">
      <c r="A5" s="48">
        <v>4</v>
      </c>
      <c r="B5">
        <v>0.78865465970085802</v>
      </c>
      <c r="C5">
        <v>860</v>
      </c>
      <c r="D5" s="78">
        <v>4.1105056877927502E-2</v>
      </c>
      <c r="E5" s="78">
        <v>2.9118511627906898</v>
      </c>
      <c r="F5" s="56">
        <v>6.10933267019763</v>
      </c>
      <c r="G5" s="78">
        <v>25.0653442240373</v>
      </c>
      <c r="H5">
        <v>35.074892182197999</v>
      </c>
    </row>
    <row r="6" spans="1:8" x14ac:dyDescent="0.25">
      <c r="A6" s="48">
        <v>5</v>
      </c>
      <c r="B6">
        <v>2.2556013013940199</v>
      </c>
      <c r="C6">
        <v>1625</v>
      </c>
      <c r="D6" s="78">
        <v>6.45110097202935E-2</v>
      </c>
      <c r="E6" s="78">
        <v>2.6900412307692299</v>
      </c>
      <c r="F6" s="56">
        <v>4.5382197526723198</v>
      </c>
      <c r="G6" s="78">
        <v>23.3897783251231</v>
      </c>
      <c r="H6">
        <v>28.8092315756669</v>
      </c>
    </row>
  </sheetData>
  <sheetProtection algorithmName="SHA-512" hashValue="rMzPj3nQZZwygODzyNG4CXFbGwazSofyFgxK/7vqj9rJmW/IP4TU5ewvb8HAsDnH2elFoeIdKcA3qL0YhlT3Iw==" saltValue="i23CBIhaWvP1XQjgaC1Y/g==" spinCount="100000" sheet="1" objects="1" scenarios="1"/>
  <pageMargins left="0.7" right="0.7" top="0.75" bottom="0.75" header="0.3" footer="0.3"/>
  <pageSetup scale="7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5" tint="0.79998168889431442"/>
    <pageSetUpPr fitToPage="1"/>
  </sheetPr>
  <dimension ref="A1:H6"/>
  <sheetViews>
    <sheetView workbookViewId="0">
      <selection activeCell="F45" sqref="F45"/>
    </sheetView>
  </sheetViews>
  <sheetFormatPr defaultRowHeight="15" x14ac:dyDescent="0.25"/>
  <cols>
    <col min="1" max="1" width="19.140625" bestFit="1" customWidth="1"/>
    <col min="2" max="2" width="21.140625" bestFit="1" customWidth="1"/>
    <col min="3" max="3" width="17.28515625" bestFit="1" customWidth="1"/>
    <col min="4" max="4" width="18.140625" bestFit="1" customWidth="1"/>
    <col min="5" max="5" width="20.28515625" bestFit="1" customWidth="1"/>
    <col min="6" max="6" width="27.5703125" bestFit="1" customWidth="1"/>
    <col min="7" max="7" width="22.28515625" bestFit="1" customWidth="1"/>
    <col min="8" max="8" width="29.42578125" bestFit="1" customWidth="1"/>
  </cols>
  <sheetData>
    <row r="1" spans="1:8" x14ac:dyDescent="0.25">
      <c r="A1" s="48" t="s">
        <v>555</v>
      </c>
      <c r="B1" t="s">
        <v>567</v>
      </c>
      <c r="C1" t="s">
        <v>581</v>
      </c>
      <c r="D1" s="78" t="s">
        <v>556</v>
      </c>
      <c r="E1" s="78" t="s">
        <v>557</v>
      </c>
      <c r="F1" s="56" t="s">
        <v>558</v>
      </c>
      <c r="G1" s="78" t="s">
        <v>559</v>
      </c>
      <c r="H1" t="s">
        <v>560</v>
      </c>
    </row>
    <row r="2" spans="1:8" x14ac:dyDescent="0.25">
      <c r="A2" s="48">
        <v>1</v>
      </c>
      <c r="B2">
        <v>1.32121084153021</v>
      </c>
      <c r="C2">
        <v>7218</v>
      </c>
      <c r="D2" s="78">
        <v>0.28839264389777802</v>
      </c>
      <c r="E2" s="78">
        <v>0.88793848711554402</v>
      </c>
      <c r="F2" s="56">
        <v>13.6359438948456</v>
      </c>
      <c r="G2" s="78">
        <v>17.081339051044399</v>
      </c>
      <c r="H2">
        <v>23.968920606510899</v>
      </c>
    </row>
    <row r="3" spans="1:8" x14ac:dyDescent="0.25">
      <c r="A3" s="48">
        <v>2</v>
      </c>
      <c r="B3">
        <v>1.8337570107751</v>
      </c>
      <c r="C3">
        <v>8648</v>
      </c>
      <c r="D3" s="78">
        <v>0.36129972922307801</v>
      </c>
      <c r="E3" s="78">
        <v>0.83997409805735401</v>
      </c>
      <c r="F3" s="56">
        <v>5.6769324274509803</v>
      </c>
      <c r="G3" s="78">
        <v>17.236115921948901</v>
      </c>
      <c r="H3">
        <v>22.614604569422902</v>
      </c>
    </row>
    <row r="4" spans="1:8" x14ac:dyDescent="0.25">
      <c r="A4" s="48">
        <v>3</v>
      </c>
      <c r="B4">
        <v>2.32131440316607</v>
      </c>
      <c r="C4">
        <v>3011</v>
      </c>
      <c r="D4" s="78">
        <v>0.372937700073873</v>
      </c>
      <c r="E4" s="78">
        <v>0.72163932248422402</v>
      </c>
      <c r="F4" s="56">
        <v>1.06677700302708</v>
      </c>
      <c r="G4" s="78">
        <v>18.345454545454501</v>
      </c>
      <c r="H4">
        <v>31.1652236318169</v>
      </c>
    </row>
    <row r="5" spans="1:8" x14ac:dyDescent="0.25">
      <c r="A5" s="48">
        <v>4</v>
      </c>
      <c r="B5">
        <v>3.1877567418582302</v>
      </c>
      <c r="C5">
        <v>9468</v>
      </c>
      <c r="D5" s="78">
        <v>0.473319369638938</v>
      </c>
      <c r="E5" s="78">
        <v>0.68324862695394994</v>
      </c>
      <c r="F5" s="56">
        <v>2.1834874097861499</v>
      </c>
      <c r="G5" s="78">
        <v>17.096141682479399</v>
      </c>
      <c r="H5">
        <v>25.644609588103702</v>
      </c>
    </row>
    <row r="6" spans="1:8" x14ac:dyDescent="0.25">
      <c r="A6" s="48">
        <v>5</v>
      </c>
      <c r="B6">
        <v>5.8200139941732099</v>
      </c>
      <c r="C6">
        <v>13597</v>
      </c>
      <c r="D6" s="78">
        <v>0.66637328248007399</v>
      </c>
      <c r="E6" s="78">
        <v>1.09954364933441</v>
      </c>
      <c r="F6" s="56">
        <v>19.963044400820799</v>
      </c>
      <c r="G6" s="78">
        <v>14.6915159535362</v>
      </c>
      <c r="H6">
        <v>20.520331590838701</v>
      </c>
    </row>
  </sheetData>
  <sheetProtection algorithmName="SHA-512" hashValue="fifxt3LrI/DURbaPez74jg3nJSEr/obB2mvWRx5oJa37HuSpWYtqF/hH63OPZ0fEOuHcVgEFX9ioTQgWouXmiw==" saltValue="W/weE5t0jfK6qdXrPVjXbw==" spinCount="100000" sheet="1" objects="1" scenarios="1"/>
  <pageMargins left="0.7" right="0.7" top="0.75" bottom="0.75" header="0.3" footer="0.3"/>
  <pageSetup scale="6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5" tint="0.79998168889431442"/>
  </sheetPr>
  <dimension ref="A1:BB53"/>
  <sheetViews>
    <sheetView workbookViewId="0">
      <selection activeCell="F45" sqref="F45"/>
    </sheetView>
  </sheetViews>
  <sheetFormatPr defaultRowHeight="15" x14ac:dyDescent="0.25"/>
  <cols>
    <col min="1" max="2" width="9.140625" customWidth="1"/>
    <col min="4" max="4" width="9.140625" customWidth="1"/>
    <col min="5" max="5" width="9.7109375" customWidth="1"/>
    <col min="6" max="6" width="8.7109375" customWidth="1"/>
    <col min="7" max="7" width="9.140625" customWidth="1"/>
    <col min="9" max="9" width="9.140625" customWidth="1"/>
    <col min="11" max="11" width="9.140625" customWidth="1"/>
    <col min="12" max="12" width="10.42578125" bestFit="1" customWidth="1"/>
    <col min="19" max="21" width="9.140625" customWidth="1"/>
    <col min="24" max="26" width="9.140625" customWidth="1"/>
    <col min="27" max="27" width="58.140625" bestFit="1" customWidth="1"/>
    <col min="52" max="52" width="44.28515625" bestFit="1" customWidth="1"/>
    <col min="53" max="53" width="18.7109375" bestFit="1" customWidth="1"/>
    <col min="54" max="54" width="11.5703125" bestFit="1" customWidth="1"/>
  </cols>
  <sheetData>
    <row r="1" spans="1:54" x14ac:dyDescent="0.25">
      <c r="A1" t="s">
        <v>16</v>
      </c>
      <c r="B1" t="s">
        <v>17</v>
      </c>
      <c r="C1" t="s">
        <v>18</v>
      </c>
      <c r="D1" t="s">
        <v>19</v>
      </c>
      <c r="E1" t="s">
        <v>20</v>
      </c>
      <c r="F1" t="s">
        <v>21</v>
      </c>
      <c r="G1" t="s">
        <v>22</v>
      </c>
      <c r="H1" t="s">
        <v>23</v>
      </c>
      <c r="I1" t="s">
        <v>24</v>
      </c>
      <c r="J1" t="s">
        <v>25</v>
      </c>
      <c r="K1" t="s">
        <v>26</v>
      </c>
      <c r="L1" t="s">
        <v>27</v>
      </c>
      <c r="M1" t="s">
        <v>28</v>
      </c>
      <c r="N1" t="s">
        <v>29</v>
      </c>
      <c r="O1" t="s">
        <v>30</v>
      </c>
      <c r="P1" t="s">
        <v>31</v>
      </c>
      <c r="Q1" t="s">
        <v>32</v>
      </c>
      <c r="R1" t="s">
        <v>33</v>
      </c>
      <c r="S1" t="s">
        <v>34</v>
      </c>
      <c r="T1" t="s">
        <v>35</v>
      </c>
      <c r="U1" t="s">
        <v>36</v>
      </c>
      <c r="V1" t="s">
        <v>37</v>
      </c>
      <c r="W1" t="s">
        <v>38</v>
      </c>
      <c r="X1" t="s">
        <v>39</v>
      </c>
      <c r="Y1" t="s">
        <v>40</v>
      </c>
      <c r="Z1" t="s">
        <v>41</v>
      </c>
      <c r="AA1" t="s">
        <v>42</v>
      </c>
      <c r="AB1" t="s">
        <v>43</v>
      </c>
      <c r="AC1" t="s">
        <v>44</v>
      </c>
      <c r="AD1" t="s">
        <v>45</v>
      </c>
      <c r="AE1" t="s">
        <v>46</v>
      </c>
      <c r="AF1" t="s">
        <v>47</v>
      </c>
      <c r="AG1" t="s">
        <v>48</v>
      </c>
      <c r="AH1" t="s">
        <v>49</v>
      </c>
      <c r="AI1" t="s">
        <v>50</v>
      </c>
      <c r="AJ1" t="s">
        <v>51</v>
      </c>
      <c r="AK1" t="s">
        <v>52</v>
      </c>
      <c r="AL1" t="s">
        <v>53</v>
      </c>
      <c r="AM1" t="s">
        <v>54</v>
      </c>
      <c r="AN1" t="s">
        <v>55</v>
      </c>
      <c r="AO1" t="s">
        <v>56</v>
      </c>
      <c r="AP1" t="s">
        <v>57</v>
      </c>
      <c r="AQ1" t="s">
        <v>58</v>
      </c>
      <c r="AR1" t="s">
        <v>59</v>
      </c>
      <c r="AS1" t="s">
        <v>60</v>
      </c>
      <c r="AT1" t="s">
        <v>61</v>
      </c>
      <c r="AU1" t="s">
        <v>62</v>
      </c>
      <c r="AV1" t="s">
        <v>63</v>
      </c>
      <c r="AW1" t="s">
        <v>64</v>
      </c>
      <c r="AX1" t="s">
        <v>65</v>
      </c>
      <c r="AY1" t="s">
        <v>66</v>
      </c>
      <c r="AZ1" t="s">
        <v>67</v>
      </c>
      <c r="BA1" s="52" t="s">
        <v>69</v>
      </c>
      <c r="BB1" s="52" t="s">
        <v>548</v>
      </c>
    </row>
    <row r="2" spans="1:54" x14ac:dyDescent="0.25">
      <c r="A2" t="s">
        <v>124</v>
      </c>
      <c r="B2" t="s">
        <v>108</v>
      </c>
      <c r="C2" t="s">
        <v>191</v>
      </c>
      <c r="D2" t="s">
        <v>261</v>
      </c>
      <c r="E2" t="s">
        <v>120</v>
      </c>
      <c r="F2" t="s">
        <v>226</v>
      </c>
      <c r="G2" t="s">
        <v>177</v>
      </c>
      <c r="H2" t="s">
        <v>231</v>
      </c>
      <c r="I2" t="s">
        <v>391</v>
      </c>
      <c r="J2" t="s">
        <v>135</v>
      </c>
      <c r="K2" t="s">
        <v>122</v>
      </c>
      <c r="L2" t="s">
        <v>361</v>
      </c>
      <c r="M2" t="s">
        <v>130</v>
      </c>
      <c r="N2" t="s">
        <v>194</v>
      </c>
      <c r="O2" t="s">
        <v>116</v>
      </c>
      <c r="P2" t="s">
        <v>106</v>
      </c>
      <c r="Q2" t="s">
        <v>251</v>
      </c>
      <c r="R2" t="s">
        <v>154</v>
      </c>
      <c r="S2" t="s">
        <v>103</v>
      </c>
      <c r="T2" t="s">
        <v>112</v>
      </c>
      <c r="U2" t="s">
        <v>127</v>
      </c>
      <c r="V2" t="s">
        <v>140</v>
      </c>
      <c r="W2" t="s">
        <v>132</v>
      </c>
      <c r="X2" t="s">
        <v>233</v>
      </c>
      <c r="Y2" t="s">
        <v>188</v>
      </c>
      <c r="Z2" t="s">
        <v>172</v>
      </c>
      <c r="AA2" t="s">
        <v>276</v>
      </c>
      <c r="AB2" t="s">
        <v>271</v>
      </c>
      <c r="AC2" t="s">
        <v>181</v>
      </c>
      <c r="AD2" t="s">
        <v>388</v>
      </c>
      <c r="AE2" t="s">
        <v>399</v>
      </c>
      <c r="AF2" t="s">
        <v>246</v>
      </c>
      <c r="AG2" t="s">
        <v>96</v>
      </c>
      <c r="AH2" t="s">
        <v>163</v>
      </c>
      <c r="AI2" t="s">
        <v>144</v>
      </c>
      <c r="AJ2" t="s">
        <v>98</v>
      </c>
      <c r="AK2" t="s">
        <v>118</v>
      </c>
      <c r="AL2" t="s">
        <v>101</v>
      </c>
      <c r="AM2" t="s">
        <v>94</v>
      </c>
      <c r="AN2" t="s">
        <v>501</v>
      </c>
      <c r="AO2" t="s">
        <v>110</v>
      </c>
      <c r="AP2" t="s">
        <v>435</v>
      </c>
      <c r="AQ2" t="s">
        <v>156</v>
      </c>
      <c r="AR2" t="s">
        <v>92</v>
      </c>
      <c r="AS2" t="s">
        <v>167</v>
      </c>
      <c r="AT2" t="s">
        <v>203</v>
      </c>
      <c r="AU2" t="s">
        <v>148</v>
      </c>
      <c r="AV2" t="s">
        <v>346</v>
      </c>
      <c r="AW2" t="s">
        <v>137</v>
      </c>
      <c r="AX2" t="s">
        <v>114</v>
      </c>
      <c r="AY2" t="s">
        <v>184</v>
      </c>
      <c r="AZ2" t="s">
        <v>431</v>
      </c>
      <c r="BA2" s="53" t="s">
        <v>16</v>
      </c>
      <c r="BB2" s="53" t="s">
        <v>125</v>
      </c>
    </row>
    <row r="3" spans="1:54" x14ac:dyDescent="0.25">
      <c r="A3" t="s">
        <v>143</v>
      </c>
      <c r="B3" t="s">
        <v>244</v>
      </c>
      <c r="C3" t="s">
        <v>250</v>
      </c>
      <c r="D3" t="s">
        <v>314</v>
      </c>
      <c r="E3" t="s">
        <v>165</v>
      </c>
      <c r="F3" t="s">
        <v>274</v>
      </c>
      <c r="G3" t="s">
        <v>278</v>
      </c>
      <c r="H3" t="s">
        <v>456</v>
      </c>
      <c r="J3" t="s">
        <v>159</v>
      </c>
      <c r="K3" t="s">
        <v>126</v>
      </c>
      <c r="L3" t="s">
        <v>408</v>
      </c>
      <c r="M3" t="s">
        <v>152</v>
      </c>
      <c r="N3" t="s">
        <v>219</v>
      </c>
      <c r="O3" t="s">
        <v>151</v>
      </c>
      <c r="P3" t="s">
        <v>146</v>
      </c>
      <c r="Q3" t="s">
        <v>335</v>
      </c>
      <c r="R3" t="s">
        <v>341</v>
      </c>
      <c r="S3" t="s">
        <v>180</v>
      </c>
      <c r="T3" t="s">
        <v>129</v>
      </c>
      <c r="U3" t="s">
        <v>218</v>
      </c>
      <c r="V3" t="s">
        <v>153</v>
      </c>
      <c r="W3" t="s">
        <v>134</v>
      </c>
      <c r="X3" t="s">
        <v>358</v>
      </c>
      <c r="Y3" t="s">
        <v>286</v>
      </c>
      <c r="Z3" t="s">
        <v>211</v>
      </c>
      <c r="AA3" t="s">
        <v>382</v>
      </c>
      <c r="AB3" t="s">
        <v>344</v>
      </c>
      <c r="AC3" t="s">
        <v>441</v>
      </c>
      <c r="AD3" t="s">
        <v>450</v>
      </c>
      <c r="AE3" t="s">
        <v>475</v>
      </c>
      <c r="AF3" t="s">
        <v>367</v>
      </c>
      <c r="AG3" t="s">
        <v>142</v>
      </c>
      <c r="AH3" t="s">
        <v>166</v>
      </c>
      <c r="AI3" t="s">
        <v>245</v>
      </c>
      <c r="AJ3" t="s">
        <v>158</v>
      </c>
      <c r="AK3" t="s">
        <v>305</v>
      </c>
      <c r="AL3" t="s">
        <v>139</v>
      </c>
      <c r="AM3" t="s">
        <v>150</v>
      </c>
      <c r="AO3" t="s">
        <v>196</v>
      </c>
      <c r="AP3" t="s">
        <v>474</v>
      </c>
      <c r="AQ3" t="s">
        <v>200</v>
      </c>
      <c r="AR3" t="s">
        <v>100</v>
      </c>
      <c r="AS3" t="s">
        <v>229</v>
      </c>
      <c r="AU3" t="s">
        <v>190</v>
      </c>
      <c r="AV3" t="s">
        <v>433</v>
      </c>
      <c r="AW3" t="s">
        <v>248</v>
      </c>
      <c r="AX3" t="s">
        <v>202</v>
      </c>
      <c r="AY3" t="s">
        <v>201</v>
      </c>
      <c r="BA3" s="53" t="s">
        <v>17</v>
      </c>
      <c r="BB3" s="53" t="s">
        <v>109</v>
      </c>
    </row>
    <row r="4" spans="1:54" x14ac:dyDescent="0.25">
      <c r="A4" t="s">
        <v>169</v>
      </c>
      <c r="C4" t="s">
        <v>330</v>
      </c>
      <c r="D4" t="s">
        <v>368</v>
      </c>
      <c r="E4" t="s">
        <v>260</v>
      </c>
      <c r="F4" t="s">
        <v>398</v>
      </c>
      <c r="G4" t="s">
        <v>301</v>
      </c>
      <c r="H4" t="s">
        <v>539</v>
      </c>
      <c r="J4" t="s">
        <v>179</v>
      </c>
      <c r="K4" t="s">
        <v>161</v>
      </c>
      <c r="M4" t="s">
        <v>214</v>
      </c>
      <c r="N4" t="s">
        <v>222</v>
      </c>
      <c r="O4" t="s">
        <v>212</v>
      </c>
      <c r="P4" t="s">
        <v>147</v>
      </c>
      <c r="Q4" t="s">
        <v>372</v>
      </c>
      <c r="R4" t="s">
        <v>348</v>
      </c>
      <c r="S4" t="s">
        <v>300</v>
      </c>
      <c r="T4" t="s">
        <v>322</v>
      </c>
      <c r="U4" t="s">
        <v>287</v>
      </c>
      <c r="V4" t="s">
        <v>171</v>
      </c>
      <c r="W4" t="s">
        <v>267</v>
      </c>
      <c r="X4" t="s">
        <v>371</v>
      </c>
      <c r="Y4" t="s">
        <v>292</v>
      </c>
      <c r="Z4" t="s">
        <v>239</v>
      </c>
      <c r="AA4" t="s">
        <v>545</v>
      </c>
      <c r="AB4" t="s">
        <v>370</v>
      </c>
      <c r="AC4" t="s">
        <v>442</v>
      </c>
      <c r="AD4" t="s">
        <v>487</v>
      </c>
      <c r="AF4" t="s">
        <v>381</v>
      </c>
      <c r="AG4" t="s">
        <v>176</v>
      </c>
      <c r="AH4" t="s">
        <v>174</v>
      </c>
      <c r="AI4" t="s">
        <v>270</v>
      </c>
      <c r="AJ4" t="s">
        <v>205</v>
      </c>
      <c r="AK4" t="s">
        <v>336</v>
      </c>
      <c r="AL4" t="s">
        <v>186</v>
      </c>
      <c r="AM4" t="s">
        <v>170</v>
      </c>
      <c r="AO4" t="s">
        <v>210</v>
      </c>
      <c r="AQ4" t="s">
        <v>206</v>
      </c>
      <c r="AR4" t="s">
        <v>105</v>
      </c>
      <c r="AS4" t="s">
        <v>387</v>
      </c>
      <c r="AU4" t="s">
        <v>199</v>
      </c>
      <c r="AV4" t="s">
        <v>471</v>
      </c>
      <c r="AW4" t="s">
        <v>326</v>
      </c>
      <c r="AX4" t="s">
        <v>256</v>
      </c>
      <c r="BA4" s="53" t="s">
        <v>18</v>
      </c>
      <c r="BB4" s="53" t="s">
        <v>192</v>
      </c>
    </row>
    <row r="5" spans="1:54" x14ac:dyDescent="0.25">
      <c r="A5" t="s">
        <v>221</v>
      </c>
      <c r="C5" t="s">
        <v>359</v>
      </c>
      <c r="D5" t="s">
        <v>405</v>
      </c>
      <c r="E5" t="s">
        <v>318</v>
      </c>
      <c r="F5" t="s">
        <v>421</v>
      </c>
      <c r="G5" t="s">
        <v>350</v>
      </c>
      <c r="J5" t="s">
        <v>198</v>
      </c>
      <c r="K5" t="s">
        <v>183</v>
      </c>
      <c r="M5" t="s">
        <v>325</v>
      </c>
      <c r="N5" t="s">
        <v>223</v>
      </c>
      <c r="O5" t="s">
        <v>225</v>
      </c>
      <c r="P5" t="s">
        <v>216</v>
      </c>
      <c r="Q5" t="s">
        <v>536</v>
      </c>
      <c r="R5" t="s">
        <v>416</v>
      </c>
      <c r="S5" t="s">
        <v>304</v>
      </c>
      <c r="T5" t="s">
        <v>427</v>
      </c>
      <c r="U5" s="51"/>
      <c r="V5" t="s">
        <v>187</v>
      </c>
      <c r="W5" t="s">
        <v>273</v>
      </c>
      <c r="X5" t="s">
        <v>447</v>
      </c>
      <c r="Z5" t="s">
        <v>315</v>
      </c>
      <c r="AC5" t="s">
        <v>509</v>
      </c>
      <c r="AD5" t="s">
        <v>504</v>
      </c>
      <c r="AF5" t="s">
        <v>462</v>
      </c>
      <c r="AG5" t="s">
        <v>241</v>
      </c>
      <c r="AH5" t="s">
        <v>197</v>
      </c>
      <c r="AJ5" t="s">
        <v>238</v>
      </c>
      <c r="AL5" t="s">
        <v>217</v>
      </c>
      <c r="AM5" t="s">
        <v>193</v>
      </c>
      <c r="AO5" t="s">
        <v>253</v>
      </c>
      <c r="AQ5" t="s">
        <v>207</v>
      </c>
      <c r="AR5" t="s">
        <v>160</v>
      </c>
      <c r="AS5" t="s">
        <v>528</v>
      </c>
      <c r="AU5" t="s">
        <v>220</v>
      </c>
      <c r="AV5" t="s">
        <v>489</v>
      </c>
      <c r="AW5" t="s">
        <v>386</v>
      </c>
      <c r="AX5" t="s">
        <v>282</v>
      </c>
      <c r="BA5" s="53" t="s">
        <v>19</v>
      </c>
      <c r="BB5" s="53" t="s">
        <v>262</v>
      </c>
    </row>
    <row r="6" spans="1:54" x14ac:dyDescent="0.25">
      <c r="A6" t="s">
        <v>237</v>
      </c>
      <c r="C6" t="s">
        <v>422</v>
      </c>
      <c r="D6" t="s">
        <v>478</v>
      </c>
      <c r="E6" t="s">
        <v>320</v>
      </c>
      <c r="F6" t="s">
        <v>430</v>
      </c>
      <c r="G6" t="s">
        <v>393</v>
      </c>
      <c r="J6" t="s">
        <v>209</v>
      </c>
      <c r="K6" t="s">
        <v>208</v>
      </c>
      <c r="M6" t="s">
        <v>340</v>
      </c>
      <c r="N6" t="s">
        <v>317</v>
      </c>
      <c r="O6" t="s">
        <v>243</v>
      </c>
      <c r="P6" t="s">
        <v>228</v>
      </c>
      <c r="R6" t="s">
        <v>434</v>
      </c>
      <c r="S6" t="s">
        <v>329</v>
      </c>
      <c r="V6" t="s">
        <v>366</v>
      </c>
      <c r="W6" t="s">
        <v>316</v>
      </c>
      <c r="X6" t="s">
        <v>495</v>
      </c>
      <c r="Z6" t="s">
        <v>377</v>
      </c>
      <c r="AG6" t="s">
        <v>268</v>
      </c>
      <c r="AH6" t="s">
        <v>235</v>
      </c>
      <c r="AJ6" t="s">
        <v>342</v>
      </c>
      <c r="AL6" t="s">
        <v>378</v>
      </c>
      <c r="AM6" t="s">
        <v>224</v>
      </c>
      <c r="AO6" t="s">
        <v>275</v>
      </c>
      <c r="AQ6" t="s">
        <v>309</v>
      </c>
      <c r="AR6" t="s">
        <v>162</v>
      </c>
      <c r="AU6" t="s">
        <v>258</v>
      </c>
      <c r="AV6" t="s">
        <v>493</v>
      </c>
      <c r="AW6" t="s">
        <v>439</v>
      </c>
      <c r="AX6" t="s">
        <v>311</v>
      </c>
      <c r="BA6" s="53" t="s">
        <v>20</v>
      </c>
      <c r="BB6" s="53" t="s">
        <v>121</v>
      </c>
    </row>
    <row r="7" spans="1:54" x14ac:dyDescent="0.25">
      <c r="A7" t="s">
        <v>263</v>
      </c>
      <c r="C7" t="s">
        <v>469</v>
      </c>
      <c r="D7" t="s">
        <v>518</v>
      </c>
      <c r="E7" t="s">
        <v>354</v>
      </c>
      <c r="G7" t="s">
        <v>472</v>
      </c>
      <c r="J7" t="s">
        <v>254</v>
      </c>
      <c r="K7" t="s">
        <v>213</v>
      </c>
      <c r="N7" t="s">
        <v>363</v>
      </c>
      <c r="O7" t="s">
        <v>307</v>
      </c>
      <c r="P7" t="s">
        <v>236</v>
      </c>
      <c r="S7" t="s">
        <v>407</v>
      </c>
      <c r="V7" t="s">
        <v>384</v>
      </c>
      <c r="W7" t="s">
        <v>352</v>
      </c>
      <c r="Z7" t="s">
        <v>417</v>
      </c>
      <c r="AG7" t="s">
        <v>279</v>
      </c>
      <c r="AH7" t="s">
        <v>249</v>
      </c>
      <c r="AJ7" t="s">
        <v>343</v>
      </c>
      <c r="AL7" t="s">
        <v>428</v>
      </c>
      <c r="AM7" t="s">
        <v>242</v>
      </c>
      <c r="AO7" t="s">
        <v>285</v>
      </c>
      <c r="AQ7" t="s">
        <v>312</v>
      </c>
      <c r="AR7" t="s">
        <v>175</v>
      </c>
      <c r="AU7" t="s">
        <v>288</v>
      </c>
      <c r="AV7" t="s">
        <v>512</v>
      </c>
      <c r="AW7" t="s">
        <v>543</v>
      </c>
      <c r="AX7" t="s">
        <v>327</v>
      </c>
      <c r="BA7" s="53" t="s">
        <v>21</v>
      </c>
      <c r="BB7" s="53" t="s">
        <v>227</v>
      </c>
    </row>
    <row r="8" spans="1:54" x14ac:dyDescent="0.25">
      <c r="A8" t="s">
        <v>303</v>
      </c>
      <c r="C8" t="s">
        <v>506</v>
      </c>
      <c r="D8" t="s">
        <v>533</v>
      </c>
      <c r="E8" t="s">
        <v>365</v>
      </c>
      <c r="G8" t="s">
        <v>477</v>
      </c>
      <c r="J8" t="s">
        <v>264</v>
      </c>
      <c r="K8" t="s">
        <v>230</v>
      </c>
      <c r="N8" t="s">
        <v>449</v>
      </c>
      <c r="O8" t="s">
        <v>324</v>
      </c>
      <c r="P8" t="s">
        <v>313</v>
      </c>
      <c r="S8" t="s">
        <v>415</v>
      </c>
      <c r="V8" t="s">
        <v>404</v>
      </c>
      <c r="W8" t="s">
        <v>379</v>
      </c>
      <c r="Z8" t="s">
        <v>479</v>
      </c>
      <c r="AG8" t="s">
        <v>294</v>
      </c>
      <c r="AH8" t="s">
        <v>259</v>
      </c>
      <c r="AJ8" t="s">
        <v>374</v>
      </c>
      <c r="AL8" t="s">
        <v>452</v>
      </c>
      <c r="AM8" t="s">
        <v>257</v>
      </c>
      <c r="AO8" t="s">
        <v>349</v>
      </c>
      <c r="AQ8" t="s">
        <v>321</v>
      </c>
      <c r="AR8" t="s">
        <v>215</v>
      </c>
      <c r="AU8" t="s">
        <v>291</v>
      </c>
      <c r="AV8" t="s">
        <v>515</v>
      </c>
      <c r="AX8" t="s">
        <v>355</v>
      </c>
      <c r="BA8" s="53" t="s">
        <v>22</v>
      </c>
      <c r="BB8" s="53" t="s">
        <v>178</v>
      </c>
    </row>
    <row r="9" spans="1:54" x14ac:dyDescent="0.25">
      <c r="A9" t="s">
        <v>383</v>
      </c>
      <c r="C9" t="s">
        <v>547</v>
      </c>
      <c r="E9" t="s">
        <v>373</v>
      </c>
      <c r="G9" t="s">
        <v>482</v>
      </c>
      <c r="J9" t="s">
        <v>293</v>
      </c>
      <c r="K9" t="s">
        <v>255</v>
      </c>
      <c r="N9" t="s">
        <v>486</v>
      </c>
      <c r="O9" t="s">
        <v>357</v>
      </c>
      <c r="P9" t="s">
        <v>470</v>
      </c>
      <c r="S9" t="s">
        <v>440</v>
      </c>
      <c r="V9" t="s">
        <v>412</v>
      </c>
      <c r="W9" t="s">
        <v>438</v>
      </c>
      <c r="Z9" t="s">
        <v>496</v>
      </c>
      <c r="AG9" t="s">
        <v>308</v>
      </c>
      <c r="AH9" t="s">
        <v>266</v>
      </c>
      <c r="AJ9" t="s">
        <v>380</v>
      </c>
      <c r="AL9" t="s">
        <v>455</v>
      </c>
      <c r="AM9" t="s">
        <v>290</v>
      </c>
      <c r="AO9" t="s">
        <v>448</v>
      </c>
      <c r="AQ9" t="s">
        <v>323</v>
      </c>
      <c r="AR9" t="s">
        <v>240</v>
      </c>
      <c r="AU9" t="s">
        <v>444</v>
      </c>
      <c r="AV9" t="s">
        <v>526</v>
      </c>
      <c r="AX9" t="s">
        <v>414</v>
      </c>
      <c r="BA9" s="53" t="s">
        <v>23</v>
      </c>
      <c r="BB9" s="53" t="s">
        <v>232</v>
      </c>
    </row>
    <row r="10" spans="1:54" x14ac:dyDescent="0.25">
      <c r="A10" t="s">
        <v>385</v>
      </c>
      <c r="E10" t="s">
        <v>453</v>
      </c>
      <c r="J10" t="s">
        <v>295</v>
      </c>
      <c r="K10" t="s">
        <v>265</v>
      </c>
      <c r="N10" t="s">
        <v>494</v>
      </c>
      <c r="O10" t="s">
        <v>376</v>
      </c>
      <c r="S10" t="s">
        <v>476</v>
      </c>
      <c r="V10" t="s">
        <v>424</v>
      </c>
      <c r="W10" t="s">
        <v>454</v>
      </c>
      <c r="AG10" t="s">
        <v>395</v>
      </c>
      <c r="AH10" t="s">
        <v>269</v>
      </c>
      <c r="AJ10" t="s">
        <v>401</v>
      </c>
      <c r="AM10" t="s">
        <v>328</v>
      </c>
      <c r="AO10" t="s">
        <v>492</v>
      </c>
      <c r="AQ10" t="s">
        <v>332</v>
      </c>
      <c r="AR10" t="s">
        <v>289</v>
      </c>
      <c r="AU10" t="s">
        <v>446</v>
      </c>
      <c r="AV10" t="s">
        <v>531</v>
      </c>
      <c r="AX10" t="s">
        <v>465</v>
      </c>
      <c r="BA10" s="53" t="s">
        <v>24</v>
      </c>
      <c r="BB10" s="53" t="s">
        <v>392</v>
      </c>
    </row>
    <row r="11" spans="1:54" x14ac:dyDescent="0.25">
      <c r="A11" t="s">
        <v>468</v>
      </c>
      <c r="E11" t="s">
        <v>458</v>
      </c>
      <c r="J11" t="s">
        <v>298</v>
      </c>
      <c r="K11" t="s">
        <v>280</v>
      </c>
      <c r="N11" t="s">
        <v>511</v>
      </c>
      <c r="O11" t="s">
        <v>402</v>
      </c>
      <c r="V11" t="s">
        <v>483</v>
      </c>
      <c r="W11" t="s">
        <v>480</v>
      </c>
      <c r="AG11" t="s">
        <v>413</v>
      </c>
      <c r="AH11" t="s">
        <v>281</v>
      </c>
      <c r="AJ11" t="s">
        <v>410</v>
      </c>
      <c r="AM11" t="s">
        <v>333</v>
      </c>
      <c r="AO11" t="s">
        <v>505</v>
      </c>
      <c r="AQ11" t="s">
        <v>364</v>
      </c>
      <c r="AR11" t="s">
        <v>296</v>
      </c>
      <c r="AU11" t="s">
        <v>503</v>
      </c>
      <c r="AV11" t="s">
        <v>535</v>
      </c>
      <c r="AX11" t="s">
        <v>484</v>
      </c>
      <c r="BA11" s="53" t="s">
        <v>25</v>
      </c>
      <c r="BB11" s="53" t="s">
        <v>136</v>
      </c>
    </row>
    <row r="12" spans="1:54" x14ac:dyDescent="0.25">
      <c r="A12" t="s">
        <v>481</v>
      </c>
      <c r="E12" t="s">
        <v>459</v>
      </c>
      <c r="J12" t="s">
        <v>306</v>
      </c>
      <c r="K12" t="s">
        <v>299</v>
      </c>
      <c r="N12" t="s">
        <v>516</v>
      </c>
      <c r="O12" t="s">
        <v>406</v>
      </c>
      <c r="W12" t="s">
        <v>488</v>
      </c>
      <c r="AG12" t="s">
        <v>429</v>
      </c>
      <c r="AH12" t="s">
        <v>283</v>
      </c>
      <c r="AJ12" t="s">
        <v>425</v>
      </c>
      <c r="AM12" t="s">
        <v>337</v>
      </c>
      <c r="AQ12" t="s">
        <v>390</v>
      </c>
      <c r="AR12" t="s">
        <v>302</v>
      </c>
      <c r="AU12" t="s">
        <v>514</v>
      </c>
      <c r="AV12" t="s">
        <v>544</v>
      </c>
      <c r="AX12" t="s">
        <v>500</v>
      </c>
      <c r="BA12" s="53" t="s">
        <v>26</v>
      </c>
      <c r="BB12" s="53" t="s">
        <v>123</v>
      </c>
    </row>
    <row r="13" spans="1:54" x14ac:dyDescent="0.25">
      <c r="A13" t="s">
        <v>520</v>
      </c>
      <c r="E13" t="s">
        <v>460</v>
      </c>
      <c r="J13" t="s">
        <v>331</v>
      </c>
      <c r="K13" t="s">
        <v>353</v>
      </c>
      <c r="O13" t="s">
        <v>532</v>
      </c>
      <c r="W13" t="s">
        <v>517</v>
      </c>
      <c r="AG13" t="s">
        <v>508</v>
      </c>
      <c r="AH13" t="s">
        <v>284</v>
      </c>
      <c r="AJ13" t="s">
        <v>443</v>
      </c>
      <c r="AM13" t="s">
        <v>339</v>
      </c>
      <c r="AR13" t="s">
        <v>319</v>
      </c>
      <c r="AU13" t="s">
        <v>541</v>
      </c>
      <c r="AX13" t="s">
        <v>530</v>
      </c>
      <c r="BA13" s="53" t="s">
        <v>27</v>
      </c>
      <c r="BB13" s="53" t="s">
        <v>362</v>
      </c>
    </row>
    <row r="14" spans="1:54" x14ac:dyDescent="0.25">
      <c r="E14" t="s">
        <v>461</v>
      </c>
      <c r="J14" t="s">
        <v>338</v>
      </c>
      <c r="K14" t="s">
        <v>356</v>
      </c>
      <c r="W14" t="s">
        <v>534</v>
      </c>
      <c r="AG14" t="s">
        <v>522</v>
      </c>
      <c r="AH14" t="s">
        <v>297</v>
      </c>
      <c r="AJ14" t="s">
        <v>499</v>
      </c>
      <c r="AM14" t="s">
        <v>403</v>
      </c>
      <c r="AR14" t="s">
        <v>334</v>
      </c>
      <c r="BA14" s="53" t="s">
        <v>28</v>
      </c>
      <c r="BB14" s="53" t="s">
        <v>131</v>
      </c>
    </row>
    <row r="15" spans="1:54" x14ac:dyDescent="0.25">
      <c r="E15" t="s">
        <v>464</v>
      </c>
      <c r="J15" t="s">
        <v>360</v>
      </c>
      <c r="K15" t="s">
        <v>523</v>
      </c>
      <c r="AG15" t="s">
        <v>529</v>
      </c>
      <c r="AH15" t="s">
        <v>310</v>
      </c>
      <c r="AJ15" t="s">
        <v>513</v>
      </c>
      <c r="AM15" t="s">
        <v>437</v>
      </c>
      <c r="AR15" t="s">
        <v>345</v>
      </c>
      <c r="BA15" s="53" t="s">
        <v>29</v>
      </c>
      <c r="BB15" s="53" t="s">
        <v>195</v>
      </c>
    </row>
    <row r="16" spans="1:54" x14ac:dyDescent="0.25">
      <c r="E16" t="s">
        <v>485</v>
      </c>
      <c r="J16" t="s">
        <v>369</v>
      </c>
      <c r="K16" t="s">
        <v>527</v>
      </c>
      <c r="AH16" t="s">
        <v>394</v>
      </c>
      <c r="AM16" t="s">
        <v>466</v>
      </c>
      <c r="AR16" t="s">
        <v>351</v>
      </c>
      <c r="BA16" s="53" t="s">
        <v>30</v>
      </c>
      <c r="BB16" s="53" t="s">
        <v>117</v>
      </c>
    </row>
    <row r="17" spans="5:54" x14ac:dyDescent="0.25">
      <c r="E17" t="s">
        <v>498</v>
      </c>
      <c r="J17" t="s">
        <v>375</v>
      </c>
      <c r="AH17" t="s">
        <v>451</v>
      </c>
      <c r="AM17" t="s">
        <v>490</v>
      </c>
      <c r="AR17" t="s">
        <v>396</v>
      </c>
      <c r="BA17" s="53" t="s">
        <v>31</v>
      </c>
      <c r="BB17" s="53" t="s">
        <v>107</v>
      </c>
    </row>
    <row r="18" spans="5:54" x14ac:dyDescent="0.25">
      <c r="E18" t="s">
        <v>519</v>
      </c>
      <c r="J18" t="s">
        <v>397</v>
      </c>
      <c r="AH18" t="s">
        <v>540</v>
      </c>
      <c r="AM18" t="s">
        <v>507</v>
      </c>
      <c r="AR18" t="s">
        <v>420</v>
      </c>
      <c r="BA18" s="53" t="s">
        <v>32</v>
      </c>
      <c r="BB18" s="53" t="s">
        <v>252</v>
      </c>
    </row>
    <row r="19" spans="5:54" x14ac:dyDescent="0.25">
      <c r="J19" t="s">
        <v>409</v>
      </c>
      <c r="AH19" t="s">
        <v>542</v>
      </c>
      <c r="AM19" t="s">
        <v>538</v>
      </c>
      <c r="AR19" t="s">
        <v>457</v>
      </c>
      <c r="BA19" s="53" t="s">
        <v>33</v>
      </c>
      <c r="BB19" s="53" t="s">
        <v>155</v>
      </c>
    </row>
    <row r="20" spans="5:54" x14ac:dyDescent="0.25">
      <c r="J20" t="s">
        <v>411</v>
      </c>
      <c r="AM20" t="s">
        <v>546</v>
      </c>
      <c r="AR20" t="s">
        <v>467</v>
      </c>
      <c r="BA20" s="53" t="s">
        <v>34</v>
      </c>
      <c r="BB20" s="53" t="s">
        <v>104</v>
      </c>
    </row>
    <row r="21" spans="5:54" x14ac:dyDescent="0.25">
      <c r="J21" t="s">
        <v>418</v>
      </c>
      <c r="AR21" t="s">
        <v>473</v>
      </c>
      <c r="BA21" s="53" t="s">
        <v>35</v>
      </c>
      <c r="BB21" s="53" t="s">
        <v>113</v>
      </c>
    </row>
    <row r="22" spans="5:54" x14ac:dyDescent="0.25">
      <c r="J22" t="s">
        <v>419</v>
      </c>
      <c r="AR22" t="s">
        <v>510</v>
      </c>
      <c r="BA22" s="53" t="s">
        <v>36</v>
      </c>
      <c r="BB22" s="53" t="s">
        <v>128</v>
      </c>
    </row>
    <row r="23" spans="5:54" x14ac:dyDescent="0.25">
      <c r="J23" t="s">
        <v>423</v>
      </c>
      <c r="AR23" t="s">
        <v>521</v>
      </c>
      <c r="BA23" s="53" t="s">
        <v>37</v>
      </c>
      <c r="BB23" s="53" t="s">
        <v>141</v>
      </c>
    </row>
    <row r="24" spans="5:54" x14ac:dyDescent="0.25">
      <c r="J24" t="s">
        <v>426</v>
      </c>
      <c r="AR24" t="s">
        <v>524</v>
      </c>
      <c r="BA24" s="53" t="s">
        <v>38</v>
      </c>
      <c r="BB24" s="53" t="s">
        <v>133</v>
      </c>
    </row>
    <row r="25" spans="5:54" x14ac:dyDescent="0.25">
      <c r="J25" t="s">
        <v>445</v>
      </c>
      <c r="AR25" t="s">
        <v>525</v>
      </c>
      <c r="BA25" s="53" t="s">
        <v>39</v>
      </c>
      <c r="BB25" s="53" t="s">
        <v>234</v>
      </c>
    </row>
    <row r="26" spans="5:54" x14ac:dyDescent="0.25">
      <c r="J26" t="s">
        <v>463</v>
      </c>
      <c r="AR26" t="s">
        <v>537</v>
      </c>
      <c r="BA26" s="53" t="s">
        <v>40</v>
      </c>
      <c r="BB26" s="53" t="s">
        <v>189</v>
      </c>
    </row>
    <row r="27" spans="5:54" x14ac:dyDescent="0.25">
      <c r="J27" t="s">
        <v>491</v>
      </c>
      <c r="BA27" s="53" t="s">
        <v>41</v>
      </c>
      <c r="BB27" s="53" t="s">
        <v>173</v>
      </c>
    </row>
    <row r="28" spans="5:54" x14ac:dyDescent="0.25">
      <c r="J28" t="s">
        <v>497</v>
      </c>
      <c r="BA28" s="53" t="s">
        <v>42</v>
      </c>
      <c r="BB28" s="53" t="s">
        <v>277</v>
      </c>
    </row>
    <row r="29" spans="5:54" x14ac:dyDescent="0.25">
      <c r="BA29" s="53" t="s">
        <v>43</v>
      </c>
      <c r="BB29" s="53" t="s">
        <v>272</v>
      </c>
    </row>
    <row r="30" spans="5:54" x14ac:dyDescent="0.25">
      <c r="BA30" s="53" t="s">
        <v>44</v>
      </c>
      <c r="BB30" s="53" t="s">
        <v>182</v>
      </c>
    </row>
    <row r="31" spans="5:54" x14ac:dyDescent="0.25">
      <c r="BA31" s="53" t="s">
        <v>45</v>
      </c>
      <c r="BB31" s="53" t="s">
        <v>389</v>
      </c>
    </row>
    <row r="32" spans="5:54" x14ac:dyDescent="0.25">
      <c r="BA32" s="53" t="s">
        <v>46</v>
      </c>
      <c r="BB32" s="53" t="s">
        <v>400</v>
      </c>
    </row>
    <row r="33" spans="53:54" x14ac:dyDescent="0.25">
      <c r="BA33" s="53" t="s">
        <v>47</v>
      </c>
      <c r="BB33" s="53" t="s">
        <v>247</v>
      </c>
    </row>
    <row r="34" spans="53:54" x14ac:dyDescent="0.25">
      <c r="BA34" s="53" t="s">
        <v>48</v>
      </c>
      <c r="BB34" s="53" t="s">
        <v>97</v>
      </c>
    </row>
    <row r="35" spans="53:54" x14ac:dyDescent="0.25">
      <c r="BA35" s="53" t="s">
        <v>49</v>
      </c>
      <c r="BB35" s="53" t="s">
        <v>164</v>
      </c>
    </row>
    <row r="36" spans="53:54" x14ac:dyDescent="0.25">
      <c r="BA36" s="53" t="s">
        <v>50</v>
      </c>
      <c r="BB36" s="53" t="s">
        <v>145</v>
      </c>
    </row>
    <row r="37" spans="53:54" x14ac:dyDescent="0.25">
      <c r="BA37" s="53" t="s">
        <v>51</v>
      </c>
      <c r="BB37" s="53" t="s">
        <v>99</v>
      </c>
    </row>
    <row r="38" spans="53:54" x14ac:dyDescent="0.25">
      <c r="BA38" s="53" t="s">
        <v>52</v>
      </c>
      <c r="BB38" s="53" t="s">
        <v>119</v>
      </c>
    </row>
    <row r="39" spans="53:54" x14ac:dyDescent="0.25">
      <c r="BA39" s="53" t="s">
        <v>53</v>
      </c>
      <c r="BB39" s="53" t="s">
        <v>102</v>
      </c>
    </row>
    <row r="40" spans="53:54" x14ac:dyDescent="0.25">
      <c r="BA40" s="53" t="s">
        <v>54</v>
      </c>
      <c r="BB40" s="53" t="s">
        <v>95</v>
      </c>
    </row>
    <row r="41" spans="53:54" x14ac:dyDescent="0.25">
      <c r="BA41" s="53" t="s">
        <v>55</v>
      </c>
      <c r="BB41" s="53" t="s">
        <v>502</v>
      </c>
    </row>
    <row r="42" spans="53:54" x14ac:dyDescent="0.25">
      <c r="BA42" s="53" t="s">
        <v>56</v>
      </c>
      <c r="BB42" s="53" t="s">
        <v>111</v>
      </c>
    </row>
    <row r="43" spans="53:54" x14ac:dyDescent="0.25">
      <c r="BA43" s="53" t="s">
        <v>57</v>
      </c>
      <c r="BB43" s="53" t="s">
        <v>436</v>
      </c>
    </row>
    <row r="44" spans="53:54" x14ac:dyDescent="0.25">
      <c r="BA44" s="53" t="s">
        <v>58</v>
      </c>
      <c r="BB44" s="53" t="s">
        <v>157</v>
      </c>
    </row>
    <row r="45" spans="53:54" x14ac:dyDescent="0.25">
      <c r="BA45" s="53" t="s">
        <v>59</v>
      </c>
      <c r="BB45" s="53" t="s">
        <v>93</v>
      </c>
    </row>
    <row r="46" spans="53:54" x14ac:dyDescent="0.25">
      <c r="BA46" s="53" t="s">
        <v>60</v>
      </c>
      <c r="BB46" s="53" t="s">
        <v>168</v>
      </c>
    </row>
    <row r="47" spans="53:54" x14ac:dyDescent="0.25">
      <c r="BA47" s="53" t="s">
        <v>61</v>
      </c>
      <c r="BB47" s="53" t="s">
        <v>204</v>
      </c>
    </row>
    <row r="48" spans="53:54" x14ac:dyDescent="0.25">
      <c r="BA48" s="53" t="s">
        <v>62</v>
      </c>
      <c r="BB48" s="53" t="s">
        <v>149</v>
      </c>
    </row>
    <row r="49" spans="53:54" x14ac:dyDescent="0.25">
      <c r="BA49" s="53" t="s">
        <v>63</v>
      </c>
      <c r="BB49" s="53" t="s">
        <v>347</v>
      </c>
    </row>
    <row r="50" spans="53:54" x14ac:dyDescent="0.25">
      <c r="BA50" s="53" t="s">
        <v>64</v>
      </c>
      <c r="BB50" s="53" t="s">
        <v>138</v>
      </c>
    </row>
    <row r="51" spans="53:54" x14ac:dyDescent="0.25">
      <c r="BA51" s="53" t="s">
        <v>65</v>
      </c>
      <c r="BB51" s="53" t="s">
        <v>115</v>
      </c>
    </row>
    <row r="52" spans="53:54" x14ac:dyDescent="0.25">
      <c r="BA52" s="53" t="s">
        <v>66</v>
      </c>
      <c r="BB52" s="53" t="s">
        <v>185</v>
      </c>
    </row>
    <row r="53" spans="53:54" x14ac:dyDescent="0.25">
      <c r="BA53" s="53" t="s">
        <v>67</v>
      </c>
      <c r="BB53" s="53" t="s">
        <v>432</v>
      </c>
    </row>
  </sheetData>
  <sheetProtection algorithmName="SHA-512" hashValue="93mPa27pkj2A3DaRCyZI7D8j+3c9rGUmFIVfiODfPgedTpxDMX3lEe0+MQv05KXFz5vAqVpVMQFCovAfHDYX8w==" saltValue="Z3f0SslUX6kCaV063deHHA==" spinCount="100000"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DAD0EEA50292C4AA3DEF0DA89983E08" ma:contentTypeVersion="13" ma:contentTypeDescription="Create a new document." ma:contentTypeScope="" ma:versionID="075b161e1279ed3ad0bb0ed07f6b71ac">
  <xsd:schema xmlns:xsd="http://www.w3.org/2001/XMLSchema" xmlns:xs="http://www.w3.org/2001/XMLSchema" xmlns:p="http://schemas.microsoft.com/office/2006/metadata/properties" xmlns:ns3="b283fd88-137a-4de6-8786-8ee9599abcbd" xmlns:ns4="22ec6537-bb58-453b-b913-e12f2d998fcf" targetNamespace="http://schemas.microsoft.com/office/2006/metadata/properties" ma:root="true" ma:fieldsID="62dda7bf633fe355a4931fd68c19202a" ns3:_="" ns4:_="">
    <xsd:import namespace="b283fd88-137a-4de6-8786-8ee9599abcbd"/>
    <xsd:import namespace="22ec6537-bb58-453b-b913-e12f2d998fcf"/>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DateTaken" minOccurs="0"/>
                <xsd:element ref="ns4:MediaServiceOCR" minOccurs="0"/>
                <xsd:element ref="ns4:MediaServiceEventHashCode" minOccurs="0"/>
                <xsd:element ref="ns4:MediaServiceGenerationTime" minOccurs="0"/>
                <xsd:element ref="ns4:MediaServiceLocation" minOccurs="0"/>
                <xsd:element ref="ns4:MediaServiceAutoKeyPoints" minOccurs="0"/>
                <xsd:element ref="ns4: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283fd88-137a-4de6-8786-8ee9599abcbd"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2ec6537-bb58-453b-b913-e12f2d998fcf"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MediaServiceAutoTags" ma:internalName="MediaServiceAutoTags"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OCR" ma:index="15" nillable="true" ma:displayName="MediaServiceOCR" ma:internalName="MediaServiceOCR" ma:readOnly="true">
      <xsd:simpleType>
        <xsd:restriction base="dms:Note">
          <xsd:maxLength value="255"/>
        </xsd:restriction>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4228AB8-121C-4F62-903E-12D9A263FE7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283fd88-137a-4de6-8786-8ee9599abcbd"/>
    <ds:schemaRef ds:uri="22ec6537-bb58-453b-b913-e12f2d998fc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A581E88-72C9-4224-AEA9-9E6FD093399F}">
  <ds:schemaRefs>
    <ds:schemaRef ds:uri="http://purl.org/dc/terms/"/>
    <ds:schemaRef ds:uri="b283fd88-137a-4de6-8786-8ee9599abcbd"/>
    <ds:schemaRef ds:uri="http://schemas.microsoft.com/office/2006/documentManagement/types"/>
    <ds:schemaRef ds:uri="http://schemas.microsoft.com/office/infopath/2007/PartnerControls"/>
    <ds:schemaRef ds:uri="http://purl.org/dc/elements/1.1/"/>
    <ds:schemaRef ds:uri="http://schemas.microsoft.com/office/2006/metadata/properties"/>
    <ds:schemaRef ds:uri="22ec6537-bb58-453b-b913-e12f2d998fcf"/>
    <ds:schemaRef ds:uri="http://schemas.openxmlformats.org/package/2006/metadata/core-properties"/>
    <ds:schemaRef ds:uri="http://www.w3.org/XML/1998/namespace"/>
    <ds:schemaRef ds:uri="http://purl.org/dc/dcmitype/"/>
  </ds:schemaRefs>
</ds:datastoreItem>
</file>

<file path=customXml/itemProps3.xml><?xml version="1.0" encoding="utf-8"?>
<ds:datastoreItem xmlns:ds="http://schemas.openxmlformats.org/officeDocument/2006/customXml" ds:itemID="{820A2CEF-655C-4D6C-B80E-C9D85582D07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53</vt:i4>
      </vt:variant>
    </vt:vector>
  </HeadingPairs>
  <TitlesOfParts>
    <vt:vector size="65" baseType="lpstr">
      <vt:lpstr>Introduction</vt:lpstr>
      <vt:lpstr>Statewide Exposure Estimates</vt:lpstr>
      <vt:lpstr>Census Division Bike Groupings</vt:lpstr>
      <vt:lpstr>Census Division Walk Groupings</vt:lpstr>
      <vt:lpstr>State Travel Data</vt:lpstr>
      <vt:lpstr>MPO Area Exposure Estimates</vt:lpstr>
      <vt:lpstr>CBSA Bike Groupings</vt:lpstr>
      <vt:lpstr>CBSA Walk Groupings</vt:lpstr>
      <vt:lpstr>MPO Lookup List</vt:lpstr>
      <vt:lpstr>MPO Travel Data</vt:lpstr>
      <vt:lpstr>Appendix State Census Divisions</vt:lpstr>
      <vt:lpstr>Appendix MPO Peer Groups</vt:lpstr>
      <vt:lpstr>AK</vt:lpstr>
      <vt:lpstr>AL</vt:lpstr>
      <vt:lpstr>AR</vt:lpstr>
      <vt:lpstr>AZ</vt:lpstr>
      <vt:lpstr>CA</vt:lpstr>
      <vt:lpstr>CO</vt:lpstr>
      <vt:lpstr>CT</vt:lpstr>
      <vt:lpstr>DC</vt:lpstr>
      <vt:lpstr>DE</vt:lpstr>
      <vt:lpstr>FL</vt:lpstr>
      <vt:lpstr>GA</vt:lpstr>
      <vt:lpstr>HI</vt:lpstr>
      <vt:lpstr>IA</vt:lpstr>
      <vt:lpstr>ID</vt:lpstr>
      <vt:lpstr>IL</vt:lpstr>
      <vt:lpstr>IN</vt:lpstr>
      <vt:lpstr>KS</vt:lpstr>
      <vt:lpstr>KY</vt:lpstr>
      <vt:lpstr>LA</vt:lpstr>
      <vt:lpstr>MA</vt:lpstr>
      <vt:lpstr>MD</vt:lpstr>
      <vt:lpstr>ME</vt:lpstr>
      <vt:lpstr>MI</vt:lpstr>
      <vt:lpstr>MN</vt:lpstr>
      <vt:lpstr>MO</vt:lpstr>
      <vt:lpstr>MS</vt:lpstr>
      <vt:lpstr>MT</vt:lpstr>
      <vt:lpstr>NC</vt:lpstr>
      <vt:lpstr>ND</vt:lpstr>
      <vt:lpstr>NE</vt:lpstr>
      <vt:lpstr>NH</vt:lpstr>
      <vt:lpstr>NJ</vt:lpstr>
      <vt:lpstr>NM</vt:lpstr>
      <vt:lpstr>NV</vt:lpstr>
      <vt:lpstr>NY</vt:lpstr>
      <vt:lpstr>OH</vt:lpstr>
      <vt:lpstr>OK</vt:lpstr>
      <vt:lpstr>OR</vt:lpstr>
      <vt:lpstr>PA</vt:lpstr>
      <vt:lpstr>PR</vt:lpstr>
      <vt:lpstr>RI</vt:lpstr>
      <vt:lpstr>SC</vt:lpstr>
      <vt:lpstr>SD</vt:lpstr>
      <vt:lpstr>States</vt:lpstr>
      <vt:lpstr>TN</vt:lpstr>
      <vt:lpstr>TX</vt:lpstr>
      <vt:lpstr>UT</vt:lpstr>
      <vt:lpstr>VA</vt:lpstr>
      <vt:lpstr>VT</vt:lpstr>
      <vt:lpstr>WA</vt:lpstr>
      <vt:lpstr>WI</vt:lpstr>
      <vt:lpstr>WV</vt:lpstr>
      <vt:lpstr>WY</vt:lpstr>
    </vt:vector>
  </TitlesOfParts>
  <Company>Texas A&amp;M Transportation Institute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White, L.D.</dc:creator>
  <cp:lastModifiedBy>Le, Tami CTR (OST)</cp:lastModifiedBy>
  <cp:lastPrinted>2019-11-04T15:51:02Z</cp:lastPrinted>
  <dcterms:created xsi:type="dcterms:W3CDTF">2018-02-13T02:39:46Z</dcterms:created>
  <dcterms:modified xsi:type="dcterms:W3CDTF">2022-06-10T22:23:31Z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0x0101000DAD0EEA50292C4AA3DEF0DA89983E08</vt:lpwstr>
  </property>
</Properties>
</file>